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9440" windowHeight="7035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  <sheet name="Sheet1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Expenditure'!$C$1:$T$37</definedName>
    <definedName name="_xlnm.Print_Area" localSheetId="3">'Page 4 - Non Core Income &amp; Exp'!$B$1:$U$34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Summary!$C$3:$U$56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 iterate="1" iterateDelta="1" calcOnSave="0"/>
</workbook>
</file>

<file path=xl/calcChain.xml><?xml version="1.0" encoding="utf-8"?>
<calcChain xmlns="http://schemas.openxmlformats.org/spreadsheetml/2006/main">
  <c r="O31" i="1"/>
  <c r="E80" i="5"/>
  <c r="D80"/>
  <c r="S22" i="1" l="1"/>
  <c r="S21"/>
  <c r="S20"/>
  <c r="Q21"/>
  <c r="O29"/>
  <c r="O16"/>
  <c r="O14"/>
  <c r="I34"/>
  <c r="E34"/>
  <c r="E21"/>
  <c r="I14"/>
  <c r="G16"/>
  <c r="S31" i="3" l="1"/>
  <c r="S19"/>
  <c r="P31"/>
  <c r="P26"/>
  <c r="K33"/>
  <c r="O30"/>
  <c r="O29"/>
  <c r="O25"/>
  <c r="M19"/>
  <c r="O16"/>
  <c r="O14"/>
  <c r="I33"/>
  <c r="E31"/>
  <c r="I30"/>
  <c r="I29"/>
  <c r="I28"/>
  <c r="G26"/>
  <c r="I24"/>
  <c r="G19"/>
  <c r="I17"/>
  <c r="I16"/>
  <c r="I15"/>
  <c r="I14"/>
  <c r="S22" i="2"/>
  <c r="O22"/>
  <c r="O21"/>
  <c r="O18"/>
  <c r="O16"/>
  <c r="G24"/>
  <c r="I22"/>
  <c r="G22"/>
  <c r="I18"/>
  <c r="I16"/>
  <c r="G13"/>
  <c r="E13"/>
  <c r="I12" i="4"/>
  <c r="O20" i="6"/>
  <c r="H46" i="5" l="1"/>
  <c r="G46"/>
  <c r="H35"/>
  <c r="H8"/>
  <c r="G8"/>
  <c r="G35"/>
  <c r="H11"/>
  <c r="H10"/>
  <c r="G11"/>
  <c r="G10"/>
  <c r="P19" i="3" l="1"/>
  <c r="P36" s="1"/>
  <c r="O23"/>
  <c r="O17"/>
  <c r="K19"/>
  <c r="I18"/>
  <c r="I19" s="1"/>
  <c r="I36" s="1"/>
  <c r="O20" i="2"/>
  <c r="O17"/>
  <c r="K22"/>
  <c r="I17" i="4"/>
  <c r="H7"/>
  <c r="E43" i="1"/>
  <c r="K20" l="1"/>
  <c r="K36" i="3"/>
  <c r="I19" i="2"/>
  <c r="E22"/>
  <c r="K26" i="3"/>
  <c r="S26" l="1"/>
  <c r="M22" i="2" l="1"/>
  <c r="M25" i="6"/>
  <c r="U25" l="1"/>
  <c r="U17"/>
  <c r="U27" l="1"/>
  <c r="U29" i="1" l="1"/>
  <c r="U28"/>
  <c r="U31" l="1"/>
  <c r="U20"/>
  <c r="P22" i="2"/>
  <c r="Q14" i="1" s="1"/>
  <c r="P13" i="2"/>
  <c r="Q11" i="1" s="1"/>
  <c r="U14"/>
  <c r="P24" i="2" l="1"/>
  <c r="O15" i="6" l="1"/>
  <c r="P33" i="3" l="1"/>
  <c r="Q20" i="1"/>
  <c r="E24" i="2" l="1"/>
  <c r="G20" i="1" l="1"/>
  <c r="K31" i="3"/>
  <c r="G14" i="1"/>
  <c r="E11"/>
  <c r="M14"/>
  <c r="K14"/>
  <c r="E14"/>
  <c r="M31" i="3"/>
  <c r="E19"/>
  <c r="I20" i="2"/>
  <c r="K10" i="4"/>
  <c r="I20" i="6"/>
  <c r="G25"/>
  <c r="G29" i="1" s="1"/>
  <c r="O24" i="3"/>
  <c r="M26"/>
  <c r="G31"/>
  <c r="E26"/>
  <c r="R13" i="2"/>
  <c r="S11" i="1" s="1"/>
  <c r="S12" s="1"/>
  <c r="S13" i="2"/>
  <c r="I24" i="6"/>
  <c r="O18" i="3"/>
  <c r="I23"/>
  <c r="O19" i="2"/>
  <c r="J17" i="4"/>
  <c r="J18" s="1"/>
  <c r="G17"/>
  <c r="G18" s="1"/>
  <c r="F17"/>
  <c r="K16"/>
  <c r="H16"/>
  <c r="K15"/>
  <c r="H15"/>
  <c r="K14"/>
  <c r="H14"/>
  <c r="K13"/>
  <c r="H13"/>
  <c r="K12"/>
  <c r="H12"/>
  <c r="K11"/>
  <c r="H11"/>
  <c r="H10"/>
  <c r="K7"/>
  <c r="O23" i="6"/>
  <c r="I15"/>
  <c r="I23"/>
  <c r="O15" i="2"/>
  <c r="H20" i="4"/>
  <c r="K20"/>
  <c r="H22"/>
  <c r="K22"/>
  <c r="R26" i="3"/>
  <c r="I16" i="6"/>
  <c r="Q25"/>
  <c r="Q29" i="1" s="1"/>
  <c r="S25" i="6"/>
  <c r="S29" i="1" s="1"/>
  <c r="O24" i="6"/>
  <c r="M29" i="1"/>
  <c r="K25" i="6"/>
  <c r="K29" i="1" s="1"/>
  <c r="E25" i="6"/>
  <c r="E29" i="1" s="1"/>
  <c r="O22" i="6"/>
  <c r="I22"/>
  <c r="O21"/>
  <c r="I21"/>
  <c r="S17"/>
  <c r="Q17"/>
  <c r="Q28" i="1" s="1"/>
  <c r="M17" i="6"/>
  <c r="M27" s="1"/>
  <c r="K17"/>
  <c r="K28" i="1" s="1"/>
  <c r="G17" i="6"/>
  <c r="G28" i="1" s="1"/>
  <c r="E17" i="6"/>
  <c r="E28" i="1" s="1"/>
  <c r="O16" i="6"/>
  <c r="O14"/>
  <c r="I14"/>
  <c r="O13"/>
  <c r="I13"/>
  <c r="O12"/>
  <c r="I12"/>
  <c r="E7"/>
  <c r="C4"/>
  <c r="R19" i="3"/>
  <c r="M13" i="2"/>
  <c r="M24" s="1"/>
  <c r="K13"/>
  <c r="K11" i="1" s="1"/>
  <c r="I13" i="2"/>
  <c r="Y30" i="3"/>
  <c r="Y29"/>
  <c r="Y28"/>
  <c r="Y25"/>
  <c r="Y24"/>
  <c r="Y23"/>
  <c r="Y18"/>
  <c r="Y17"/>
  <c r="Y16"/>
  <c r="Y14"/>
  <c r="O28"/>
  <c r="I25"/>
  <c r="E7"/>
  <c r="R22" i="2"/>
  <c r="S14" i="1" s="1"/>
  <c r="I15" i="2"/>
  <c r="I17"/>
  <c r="I21"/>
  <c r="V30" i="3"/>
  <c r="V29"/>
  <c r="V28"/>
  <c r="V25"/>
  <c r="V24"/>
  <c r="V23"/>
  <c r="V14"/>
  <c r="V16"/>
  <c r="V17"/>
  <c r="V18"/>
  <c r="O11" i="2"/>
  <c r="O12"/>
  <c r="O13" s="1"/>
  <c r="F34" i="5"/>
  <c r="G36"/>
  <c r="Q52" i="1" s="1"/>
  <c r="X37" i="3"/>
  <c r="X38" s="1"/>
  <c r="W24"/>
  <c r="H36" i="5"/>
  <c r="S52" i="1" s="1"/>
  <c r="H47" i="5"/>
  <c r="S53" i="1" s="1"/>
  <c r="H72" i="5"/>
  <c r="S55" i="1"/>
  <c r="D36" i="5"/>
  <c r="E52" i="1" s="1"/>
  <c r="D47" i="5"/>
  <c r="E53" i="1" s="1"/>
  <c r="E36" i="5"/>
  <c r="G52" i="1" s="1"/>
  <c r="M52" s="1"/>
  <c r="E47" i="5"/>
  <c r="G53" i="1" s="1"/>
  <c r="M53" s="1"/>
  <c r="E59" i="5"/>
  <c r="G54" i="1" s="1"/>
  <c r="M54" s="1"/>
  <c r="E72" i="5"/>
  <c r="G55" i="1" s="1"/>
  <c r="D72" i="5"/>
  <c r="E55" i="1" s="1"/>
  <c r="K55" s="1"/>
  <c r="M43"/>
  <c r="K43"/>
  <c r="F8" i="5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 s="1"/>
  <c r="G59" i="5"/>
  <c r="G47"/>
  <c r="Q53" i="1" s="1"/>
  <c r="D59" i="5"/>
  <c r="E54" i="1" s="1"/>
  <c r="G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102" s="1"/>
  <c r="I98"/>
  <c r="I99"/>
  <c r="I100"/>
  <c r="F96"/>
  <c r="F97"/>
  <c r="F101"/>
  <c r="F98"/>
  <c r="F99"/>
  <c r="F100"/>
  <c r="I64"/>
  <c r="I72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V39"/>
  <c r="H86" i="5"/>
  <c r="I54"/>
  <c r="R31" i="3"/>
  <c r="I84" i="5"/>
  <c r="I86"/>
  <c r="F84"/>
  <c r="F86"/>
  <c r="W39" i="3"/>
  <c r="V37"/>
  <c r="V38" s="1"/>
  <c r="W37"/>
  <c r="W38" s="1"/>
  <c r="H61" i="5"/>
  <c r="G61"/>
  <c r="G80" s="1"/>
  <c r="G88" s="1"/>
  <c r="G93" s="1"/>
  <c r="I36"/>
  <c r="M44" i="1"/>
  <c r="F72" i="5"/>
  <c r="O15" i="3"/>
  <c r="V15"/>
  <c r="Y15"/>
  <c r="O19" l="1"/>
  <c r="E20" i="1"/>
  <c r="E22" s="1"/>
  <c r="E35" s="1"/>
  <c r="E36" i="3"/>
  <c r="R36"/>
  <c r="G44" i="1"/>
  <c r="G45" s="1"/>
  <c r="I47" i="5"/>
  <c r="M33" i="3"/>
  <c r="O24" i="2"/>
  <c r="I24"/>
  <c r="F18" i="4"/>
  <c r="E44" i="1"/>
  <c r="E45" s="1"/>
  <c r="O17" i="6"/>
  <c r="O25"/>
  <c r="I16" i="1"/>
  <c r="I59" i="5"/>
  <c r="Q54" i="1"/>
  <c r="Q56" s="1"/>
  <c r="I61" i="5"/>
  <c r="I80" s="1"/>
  <c r="I88" s="1"/>
  <c r="I93" s="1"/>
  <c r="H80"/>
  <c r="H88" s="1"/>
  <c r="H93" s="1"/>
  <c r="H104" s="1"/>
  <c r="E61"/>
  <c r="E88" s="1"/>
  <c r="E93" s="1"/>
  <c r="E166" s="1"/>
  <c r="G166"/>
  <c r="G104"/>
  <c r="F36"/>
  <c r="D61"/>
  <c r="D88" s="1"/>
  <c r="D93" s="1"/>
  <c r="D104" s="1"/>
  <c r="S27" i="6"/>
  <c r="S28" i="1"/>
  <c r="S31" s="1"/>
  <c r="Q27" i="6"/>
  <c r="I17"/>
  <c r="M11" i="1"/>
  <c r="M12" s="1"/>
  <c r="M16" s="1"/>
  <c r="H17" i="4"/>
  <c r="H18" s="1"/>
  <c r="V31" i="3"/>
  <c r="O26"/>
  <c r="I26"/>
  <c r="G27" i="6"/>
  <c r="E27"/>
  <c r="K27"/>
  <c r="Q12" i="1"/>
  <c r="Q16" s="1"/>
  <c r="Q34" s="1"/>
  <c r="U11"/>
  <c r="U12" s="1"/>
  <c r="U16" s="1"/>
  <c r="K17" i="4"/>
  <c r="I18"/>
  <c r="K18" s="1"/>
  <c r="K44" i="1"/>
  <c r="O44" s="1"/>
  <c r="R24" i="2"/>
  <c r="F47" i="5"/>
  <c r="F102"/>
  <c r="K52" i="1"/>
  <c r="O52" s="1"/>
  <c r="I52"/>
  <c r="F59" i="5"/>
  <c r="I54" i="1"/>
  <c r="M28"/>
  <c r="M31" s="1"/>
  <c r="I25" i="6"/>
  <c r="V19" i="3"/>
  <c r="I31"/>
  <c r="R33"/>
  <c r="Y26"/>
  <c r="Y31"/>
  <c r="O31"/>
  <c r="O33" s="1"/>
  <c r="V26"/>
  <c r="K21" i="1"/>
  <c r="M20"/>
  <c r="Y19" i="3"/>
  <c r="G33"/>
  <c r="G36" s="1"/>
  <c r="E33"/>
  <c r="K24" i="2"/>
  <c r="G11" i="1"/>
  <c r="G12" s="1"/>
  <c r="E31"/>
  <c r="K31"/>
  <c r="S16"/>
  <c r="K54"/>
  <c r="O54" s="1"/>
  <c r="I28"/>
  <c r="Q31"/>
  <c r="I55"/>
  <c r="I53"/>
  <c r="S56"/>
  <c r="E12"/>
  <c r="E16" s="1"/>
  <c r="I43"/>
  <c r="M55"/>
  <c r="O55" s="1"/>
  <c r="K53"/>
  <c r="O53" s="1"/>
  <c r="E56"/>
  <c r="O43"/>
  <c r="G31"/>
  <c r="S33" i="3"/>
  <c r="S24" i="2"/>
  <c r="I29" i="1"/>
  <c r="M45"/>
  <c r="K12"/>
  <c r="K16" s="1"/>
  <c r="G56"/>
  <c r="M21" l="1"/>
  <c r="O21" s="1"/>
  <c r="M36" i="3"/>
  <c r="O36"/>
  <c r="I20" i="1"/>
  <c r="I22" s="1"/>
  <c r="I25" s="1"/>
  <c r="H166" i="5"/>
  <c r="I166" s="1"/>
  <c r="O20" i="1"/>
  <c r="I27" i="6"/>
  <c r="O27"/>
  <c r="S34" i="1"/>
  <c r="I104" i="5"/>
  <c r="E104"/>
  <c r="F104" s="1"/>
  <c r="D166"/>
  <c r="F166" s="1"/>
  <c r="F61"/>
  <c r="F80" s="1"/>
  <c r="F88" s="1"/>
  <c r="F93" s="1"/>
  <c r="O11" i="1"/>
  <c r="O12" s="1"/>
  <c r="I44"/>
  <c r="I45" s="1"/>
  <c r="V33" i="3"/>
  <c r="V36" s="1"/>
  <c r="Y33"/>
  <c r="Y36" s="1"/>
  <c r="M34" i="1"/>
  <c r="K45"/>
  <c r="O28"/>
  <c r="S36" i="3"/>
  <c r="Y41" s="1"/>
  <c r="U21" i="1"/>
  <c r="U22" s="1"/>
  <c r="U35" s="1"/>
  <c r="U34"/>
  <c r="S35"/>
  <c r="I56"/>
  <c r="I31"/>
  <c r="Q22"/>
  <c r="Q35" s="1"/>
  <c r="Q37" s="1"/>
  <c r="G21"/>
  <c r="K22"/>
  <c r="K35" s="1"/>
  <c r="I11"/>
  <c r="I12" s="1"/>
  <c r="M56"/>
  <c r="O56"/>
  <c r="K56"/>
  <c r="S25"/>
  <c r="O45"/>
  <c r="G34"/>
  <c r="K34"/>
  <c r="O22" l="1"/>
  <c r="M22"/>
  <c r="M25" s="1"/>
  <c r="M37" s="1"/>
  <c r="O25"/>
  <c r="I21"/>
  <c r="G22"/>
  <c r="G35" s="1"/>
  <c r="I35" s="1"/>
  <c r="I37" s="1"/>
  <c r="S37"/>
  <c r="O34"/>
  <c r="U25"/>
  <c r="U37"/>
  <c r="K25"/>
  <c r="K37" s="1"/>
  <c r="Q25"/>
  <c r="M35" l="1"/>
  <c r="O35" s="1"/>
  <c r="O37" s="1"/>
  <c r="G25"/>
  <c r="G37" s="1"/>
  <c r="E25"/>
  <c r="E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<sst xmlns="http://schemas.openxmlformats.org/spreadsheetml/2006/main" count="360" uniqueCount="215">
  <si>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</si>
  <si>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</si>
  <si>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</si>
  <si>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</si>
  <si>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</si>
  <si>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</si>
  <si>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</si>
  <si>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</si>
  <si>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</si>
  <si>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</si>
  <si>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</si>
  <si>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</si>
  <si>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</si>
  <si>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</si>
  <si>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</si>
  <si>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</si>
  <si>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</si>
  <si>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</si>
  <si>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</si>
  <si>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</si>
  <si>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</si>
  <si>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</si>
  <si>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</si>
  <si>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</si>
  <si>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</si>
  <si>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</si>
  <si>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</si>
  <si>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</si>
  <si>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</si>
  <si>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</si>
  <si>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</si>
  <si>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</si>
  <si>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</si>
  <si>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</si>
  <si>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</si>
  <si>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</si>
  <si>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</si>
  <si>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</si>
  <si>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</si>
  <si>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</si>
  <si>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</si>
  <si>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</si>
  <si>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</si>
  <si>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</si>
  <si>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</si>
  <si>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</si>
  <si>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</si>
  <si>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</si>
  <si>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</si>
  <si>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</si>
  <si>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</si>
  <si>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</si>
  <si>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</si>
  <si>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</si>
  <si>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</si>
  <si>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</si>
  <si>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</si>
  <si>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</si>
  <si>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</si>
  <si>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</si>
  <si>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</si>
  <si>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</si>
  <si>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</si>
  <si>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</si>
  <si>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</si>
  <si>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</si>
  <si>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</si>
  <si>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</si>
  <si>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</si>
  <si>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</si>
  <si>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</si>
  <si>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</si>
  <si>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</si>
  <si>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</si>
  <si>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</si>
  <si>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</si>
  <si>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</si>
  <si>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</si>
  <si>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</si>
  <si>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</si>
  <si>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</si>
  <si>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</si>
  <si>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</si>
  <si>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</si>
  <si>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</si>
  <si>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</si>
  <si>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</si>
  <si>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</si>
  <si>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</si>
  <si>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</si>
  <si>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</si>
  <si>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</si>
  <si>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</si>
  <si>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</si>
  <si>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</si>
  <si>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</si>
  <si>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</si>
  <si>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</si>
  <si>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</si>
  <si>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</si>
  <si>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</si>
  <si>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</si>
  <si>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</si>
  <si>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</si>
  <si>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</si>
  <si>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</si>
  <si>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</si>
  <si>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</si>
  <si>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</si>
  <si>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</si>
  <si>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</si>
  <si>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</si>
  <si>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</si>
  <si>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</si>
  <si>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</si>
  <si>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</si>
  <si>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</si>
  <si>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</si>
  <si>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</si>
  <si>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</si>
  <si>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</si>
  <si>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</si>
  <si>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</si>
  <si>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</si>
  <si>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</si>
  <si>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</si>
  <si>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</si>
  <si>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</si>
  <si>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</si>
  <si>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</si>
  <si>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</si>
  <si>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</si>
  <si>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</si>
  <si>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</si>
  <si>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</si>
  <si>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</si>
  <si>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</si>
  <si>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</si>
  <si>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</si>
  <si>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</si>
  <si>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</si>
  <si>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</si>
  <si>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</si>
  <si>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</si>
  <si>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</si>
  <si>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</si>
  <si>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</si>
  <si>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</si>
  <si>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</si>
  <si>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</si>
  <si>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</si>
  <si>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</si>
  <si>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</si>
  <si>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</si>
  <si>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</si>
  <si>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</si>
  <si>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</si>
  <si>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</si>
  <si>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</si>
  <si>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</si>
  <si>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</si>
  <si>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</si>
  <si>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</si>
  <si>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</si>
  <si>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</si>
  <si>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</si>
  <si>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</si>
  <si>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</si>
  <si>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</si>
  <si>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</si>
  <si>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</si>
  <si>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</si>
  <si>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</si>
  <si>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</si>
  <si>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</si>
  <si>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</si>
  <si>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</si>
  <si>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</si>
  <si>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</si>
  <si>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</si>
  <si>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</si>
  <si>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</si>
  <si>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</si>
  <si>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</si>
  <si>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</si>
  <si>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</si>
  <si>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</si>
  <si>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</si>
  <si>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</si>
  <si>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</si>
  <si>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</si>
  <si>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</si>
  <si>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</si>
  <si>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Other Shared Services</t>
  </si>
  <si>
    <t>Depreciation - Donated Assets (AME)</t>
  </si>
  <si>
    <t>Impairment (AME)</t>
  </si>
  <si>
    <t>(AME) Provisions</t>
  </si>
  <si>
    <t>(Debtor) Provisions</t>
  </si>
  <si>
    <t>Provisions (Claims - Debtor)</t>
  </si>
  <si>
    <t>2017/18 Year to Date</t>
  </si>
  <si>
    <t>2017/18 Year-end Forecast</t>
  </si>
  <si>
    <t>2017/18</t>
  </si>
  <si>
    <t>2017/18  Forecast Year end Outturn</t>
  </si>
  <si>
    <t>2017/18 Year end Position</t>
  </si>
  <si>
    <t>June</t>
  </si>
  <si>
    <t>Capital Stimulus</t>
  </si>
  <si>
    <t>Elective Centres</t>
  </si>
  <si>
    <t xml:space="preserve"> </t>
  </si>
  <si>
    <t xml:space="preserve"> Original Fin Plan</t>
  </si>
  <si>
    <t>March 2018</t>
  </si>
  <si>
    <t>Current</t>
  </si>
  <si>
    <t>Depreciation - Donated assets</t>
  </si>
  <si>
    <t>2017/18 - February 2018</t>
  </si>
  <si>
    <t>February</t>
  </si>
  <si>
    <t>February 2018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</si>
</sst>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85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6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6" borderId="45" xfId="0" applyNumberFormat="1" applyFont="1" applyFill="1" applyBorder="1" applyAlignment="1" applyProtection="1">
      <alignment horizontal="center"/>
      <protection locked="0"/>
    </xf>
    <xf numFmtId="165" fontId="26" fillId="26" borderId="0" xfId="0" applyNumberFormat="1" applyFont="1" applyFill="1" applyBorder="1" applyAlignment="1" applyProtection="1">
      <alignment horizontal="center"/>
      <protection locked="0"/>
    </xf>
    <xf numFmtId="165" fontId="26" fillId="26" borderId="45" xfId="0" applyNumberFormat="1" applyFont="1" applyFill="1" applyBorder="1" applyProtection="1">
      <protection locked="0"/>
    </xf>
    <xf numFmtId="165" fontId="26" fillId="26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6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6" borderId="27" xfId="0" applyFont="1" applyFill="1" applyBorder="1" applyAlignment="1" applyProtection="1">
      <alignment horizontal="center"/>
    </xf>
    <xf numFmtId="0" fontId="28" fillId="26" borderId="37" xfId="0" applyFont="1" applyFill="1" applyBorder="1" applyAlignment="1" applyProtection="1">
      <alignment horizontal="center"/>
    </xf>
    <xf numFmtId="0" fontId="28" fillId="26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6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6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3" xfId="0" applyNumberFormat="1" applyFont="1" applyFill="1" applyBorder="1" applyAlignment="1" applyProtection="1">
      <alignment horizontal="center"/>
      <protection locked="0"/>
    </xf>
    <xf numFmtId="9" fontId="26" fillId="26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6" borderId="23" xfId="0" applyNumberFormat="1" applyFont="1" applyFill="1" applyBorder="1" applyAlignment="1" applyProtection="1">
      <alignment horizontal="center"/>
      <protection locked="0"/>
    </xf>
    <xf numFmtId="9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7" xfId="0" applyNumberFormat="1" applyFont="1" applyFill="1" applyBorder="1" applyAlignment="1" applyProtection="1">
      <alignment horizontal="center"/>
      <protection locked="0"/>
    </xf>
    <xf numFmtId="9" fontId="26" fillId="26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6" borderId="44" xfId="0" applyNumberFormat="1" applyFont="1" applyFill="1" applyBorder="1" applyAlignment="1" applyProtection="1">
      <alignment horizontal="center"/>
      <protection locked="0"/>
    </xf>
    <xf numFmtId="170" fontId="26" fillId="26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6" borderId="3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0" fontId="7" fillId="0" borderId="0" xfId="40" applyFont="1"/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6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0" fontId="45" fillId="0" borderId="0" xfId="40" applyFont="1"/>
    <xf numFmtId="0" fontId="45" fillId="0" borderId="0" xfId="40" applyFont="1" applyBorder="1"/>
    <xf numFmtId="0" fontId="20" fillId="0" borderId="56" xfId="40" applyFont="1" applyBorder="1" applyAlignment="1">
      <alignment horizontal="center"/>
    </xf>
    <xf numFmtId="165" fontId="7" fillId="0" borderId="27" xfId="40" applyNumberFormat="1" applyFont="1" applyBorder="1" applyAlignment="1">
      <alignment horizontal="right"/>
    </xf>
    <xf numFmtId="38" fontId="7" fillId="0" borderId="0" xfId="40" applyNumberFormat="1" applyFont="1" applyBorder="1"/>
    <xf numFmtId="49" fontId="20" fillId="0" borderId="57" xfId="40" applyNumberFormat="1" applyFont="1" applyBorder="1" applyAlignment="1">
      <alignment horizontal="center"/>
    </xf>
    <xf numFmtId="0" fontId="7" fillId="0" borderId="56" xfId="40" applyBorder="1"/>
    <xf numFmtId="49" fontId="20" fillId="0" borderId="56" xfId="40" applyNumberFormat="1" applyFont="1" applyBorder="1" applyAlignment="1">
      <alignment horizontal="center"/>
    </xf>
    <xf numFmtId="165" fontId="22" fillId="0" borderId="0" xfId="40" applyNumberFormat="1" applyFont="1" applyFill="1" applyBorder="1" applyAlignment="1">
      <alignment horizontal="center"/>
    </xf>
    <xf numFmtId="165" fontId="22" fillId="0" borderId="0" xfId="40" applyNumberFormat="1" applyFont="1" applyBorder="1" applyAlignment="1">
      <alignment horizontal="center"/>
    </xf>
    <xf numFmtId="165" fontId="7" fillId="0" borderId="0" xfId="40" applyNumberFormat="1" applyFont="1" applyFill="1" applyBorder="1" applyAlignment="1">
      <alignment horizontal="center"/>
    </xf>
    <xf numFmtId="165" fontId="20" fillId="0" borderId="0" xfId="40" applyNumberFormat="1" applyFont="1" applyFill="1" applyBorder="1" applyAlignment="1">
      <alignment horizontal="center"/>
    </xf>
    <xf numFmtId="0" fontId="7" fillId="0" borderId="0" xfId="40" applyFill="1" applyBorder="1" applyAlignment="1">
      <alignment horizontal="center"/>
    </xf>
    <xf numFmtId="165" fontId="7" fillId="0" borderId="24" xfId="40" applyNumberFormat="1" applyFont="1" applyFill="1" applyBorder="1" applyAlignment="1">
      <alignment horizontal="right"/>
    </xf>
    <xf numFmtId="168" fontId="28" fillId="0" borderId="44" xfId="0" applyNumberFormat="1" applyFont="1" applyFill="1" applyBorder="1" applyAlignment="1" applyProtection="1">
      <alignment horizontal="center" vertical="center" wrapText="1"/>
    </xf>
    <xf numFmtId="165" fontId="20" fillId="0" borderId="0" xfId="40" applyNumberFormat="1" applyFont="1" applyFill="1" applyBorder="1" applyAlignment="1">
      <alignment horizontal="right"/>
    </xf>
    <xf numFmtId="165" fontId="7" fillId="0" borderId="21" xfId="40" applyNumberFormat="1" applyFill="1" applyBorder="1" applyAlignment="1">
      <alignment horizontal="right"/>
    </xf>
    <xf numFmtId="165" fontId="7" fillId="0" borderId="24" xfId="40" applyNumberFormat="1" applyFill="1" applyBorder="1" applyAlignment="1">
      <alignment horizontal="right"/>
    </xf>
    <xf numFmtId="165" fontId="7" fillId="0" borderId="0" xfId="40" applyNumberFormat="1" applyFill="1" applyBorder="1" applyAlignment="1">
      <alignment horizontal="right"/>
    </xf>
    <xf numFmtId="165" fontId="20" fillId="0" borderId="28" xfId="40" applyNumberFormat="1" applyFont="1" applyFill="1" applyBorder="1" applyAlignment="1">
      <alignment horizontal="right"/>
    </xf>
    <xf numFmtId="165" fontId="20" fillId="0" borderId="27" xfId="40" applyNumberFormat="1" applyFont="1" applyFill="1" applyBorder="1" applyAlignment="1">
      <alignment horizontal="right"/>
    </xf>
    <xf numFmtId="165" fontId="20" fillId="0" borderId="29" xfId="40" applyNumberFormat="1" applyFont="1" applyFill="1" applyBorder="1" applyAlignment="1">
      <alignment horizontal="right"/>
    </xf>
    <xf numFmtId="165" fontId="20" fillId="0" borderId="24" xfId="40" applyNumberFormat="1" applyFont="1" applyFill="1" applyBorder="1" applyAlignment="1">
      <alignment horizontal="right"/>
    </xf>
    <xf numFmtId="165" fontId="20" fillId="0" borderId="21" xfId="40" applyNumberFormat="1" applyFont="1" applyFill="1" applyBorder="1" applyAlignment="1">
      <alignment horizontal="right"/>
    </xf>
    <xf numFmtId="165" fontId="22" fillId="0" borderId="0" xfId="40" applyNumberFormat="1" applyFont="1" applyFill="1" applyBorder="1" applyAlignment="1">
      <alignment horizontal="right"/>
    </xf>
    <xf numFmtId="165" fontId="22" fillId="0" borderId="21" xfId="40" applyNumberFormat="1" applyFont="1" applyFill="1" applyBorder="1" applyAlignment="1">
      <alignment horizontal="right"/>
    </xf>
    <xf numFmtId="165" fontId="22" fillId="0" borderId="22" xfId="40" applyNumberFormat="1" applyFont="1" applyFill="1" applyBorder="1" applyAlignment="1">
      <alignment horizontal="right"/>
    </xf>
    <xf numFmtId="165" fontId="22" fillId="0" borderId="23" xfId="40" applyNumberFormat="1" applyFont="1" applyFill="1" applyBorder="1" applyAlignment="1">
      <alignment horizontal="right"/>
    </xf>
    <xf numFmtId="165" fontId="7" fillId="0" borderId="22" xfId="40" applyNumberFormat="1" applyFont="1" applyFill="1" applyBorder="1" applyAlignment="1">
      <alignment horizontal="right"/>
    </xf>
    <xf numFmtId="165" fontId="7" fillId="0" borderId="23" xfId="40" applyNumberFormat="1" applyFill="1" applyBorder="1" applyAlignment="1">
      <alignment horizontal="right"/>
    </xf>
    <xf numFmtId="165" fontId="7" fillId="0" borderId="22" xfId="40" applyNumberFormat="1" applyFill="1" applyBorder="1" applyAlignment="1">
      <alignment horizontal="right"/>
    </xf>
    <xf numFmtId="165" fontId="20" fillId="0" borderId="26" xfId="40" applyNumberFormat="1" applyFont="1" applyFill="1" applyBorder="1" applyAlignment="1">
      <alignment horizontal="right"/>
    </xf>
    <xf numFmtId="165" fontId="7" fillId="0" borderId="27" xfId="40" applyNumberFormat="1" applyFill="1" applyBorder="1" applyAlignment="1">
      <alignment horizontal="right"/>
    </xf>
    <xf numFmtId="165" fontId="20" fillId="0" borderId="22" xfId="40" applyNumberFormat="1" applyFont="1" applyFill="1" applyBorder="1" applyAlignment="1">
      <alignment horizontal="right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7" borderId="2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49" fontId="28" fillId="27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7" borderId="27" xfId="0" applyNumberFormat="1" applyFont="1" applyFill="1" applyBorder="1" applyAlignment="1" applyProtection="1">
      <alignment horizontal="center"/>
    </xf>
    <xf numFmtId="17" fontId="28" fillId="27" borderId="37" xfId="0" applyNumberFormat="1" applyFont="1" applyFill="1" applyBorder="1" applyAlignment="1" applyProtection="1">
      <alignment horizontal="center"/>
    </xf>
    <xf numFmtId="17" fontId="28" fillId="27" borderId="28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165" fontId="28" fillId="24" borderId="17" xfId="0" applyNumberFormat="1" applyFont="1" applyFill="1" applyBorder="1" applyAlignment="1" applyProtection="1"/>
    <xf numFmtId="0" fontId="0" fillId="0" borderId="37" xfId="0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  <xf numFmtId="165" fontId="28" fillId="24" borderId="37" xfId="0" applyNumberFormat="1" applyFont="1" applyFill="1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4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72"/>
  <sheetViews>
    <sheetView showGridLines="0" tabSelected="1" zoomScaleNormal="100" workbookViewId="0">
      <selection activeCell="I9" sqref="I9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7.42578125" style="3" bestFit="1" customWidth="1"/>
    <col min="18" max="18" width="2.7109375" style="1" customWidth="1"/>
    <col min="19" max="19" width="17.85546875" style="1" customWidth="1"/>
    <col min="20" max="20" width="3" style="1" customWidth="1"/>
    <col min="21" max="21" width="16.28515625" style="1" customWidth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4" t="s">
        <v>212</v>
      </c>
      <c r="J4" s="2"/>
      <c r="Q4" s="2"/>
    </row>
    <row r="5" spans="3:24" ht="13.5" thickBot="1">
      <c r="C5" s="7"/>
    </row>
    <row r="6" spans="3:24" ht="13.5" thickBot="1">
      <c r="C6" s="7"/>
      <c r="Q6" s="292" t="s">
        <v>210</v>
      </c>
      <c r="R6" s="296"/>
      <c r="S6" s="292" t="s">
        <v>208</v>
      </c>
      <c r="T6" s="296"/>
      <c r="U6" s="295" t="s">
        <v>209</v>
      </c>
    </row>
    <row r="7" spans="3:24">
      <c r="C7" s="8" t="s">
        <v>30</v>
      </c>
      <c r="D7" s="111"/>
      <c r="E7" s="324" t="s">
        <v>213</v>
      </c>
      <c r="F7" s="325"/>
      <c r="G7" s="325"/>
      <c r="H7" s="325"/>
      <c r="I7" s="326"/>
      <c r="J7" s="111"/>
      <c r="K7" s="324" t="s">
        <v>1</v>
      </c>
      <c r="L7" s="325"/>
      <c r="M7" s="325"/>
      <c r="N7" s="325"/>
      <c r="O7" s="326"/>
      <c r="P7" s="111"/>
      <c r="Q7" s="9" t="s">
        <v>3</v>
      </c>
      <c r="R7" s="111"/>
      <c r="S7" s="9" t="s">
        <v>3</v>
      </c>
      <c r="T7" s="111"/>
      <c r="U7" s="9" t="s">
        <v>2</v>
      </c>
    </row>
    <row r="8" spans="3:24">
      <c r="C8" s="73"/>
      <c r="D8" s="72"/>
      <c r="E8" s="11" t="s">
        <v>4</v>
      </c>
      <c r="F8" s="12"/>
      <c r="G8" s="13" t="s">
        <v>5</v>
      </c>
      <c r="H8" s="12"/>
      <c r="I8" s="14" t="s">
        <v>6</v>
      </c>
      <c r="J8" s="72"/>
      <c r="K8" s="11" t="s">
        <v>4</v>
      </c>
      <c r="L8" s="12"/>
      <c r="M8" s="13" t="s">
        <v>5</v>
      </c>
      <c r="N8" s="12"/>
      <c r="O8" s="14" t="s">
        <v>6</v>
      </c>
      <c r="P8" s="72"/>
      <c r="Q8" s="15" t="s">
        <v>4</v>
      </c>
      <c r="R8" s="72"/>
      <c r="S8" s="15" t="s">
        <v>4</v>
      </c>
      <c r="T8" s="72"/>
      <c r="U8" s="15" t="s">
        <v>7</v>
      </c>
      <c r="V8" s="16"/>
      <c r="W8" s="16"/>
      <c r="X8" s="16"/>
    </row>
    <row r="9" spans="3:24">
      <c r="C9" s="15" t="s">
        <v>183</v>
      </c>
      <c r="D9" s="72"/>
      <c r="E9" s="17" t="s">
        <v>8</v>
      </c>
      <c r="F9" s="18"/>
      <c r="G9" s="19" t="s">
        <v>8</v>
      </c>
      <c r="H9" s="18"/>
      <c r="I9" s="20" t="s">
        <v>8</v>
      </c>
      <c r="J9" s="72"/>
      <c r="K9" s="17" t="s">
        <v>8</v>
      </c>
      <c r="L9" s="18"/>
      <c r="M9" s="19" t="s">
        <v>8</v>
      </c>
      <c r="N9" s="18"/>
      <c r="O9" s="20" t="s">
        <v>8</v>
      </c>
      <c r="P9" s="72"/>
      <c r="Q9" s="21" t="s">
        <v>8</v>
      </c>
      <c r="R9" s="72"/>
      <c r="S9" s="21" t="s">
        <v>8</v>
      </c>
      <c r="T9" s="72"/>
      <c r="U9" s="21" t="s">
        <v>8</v>
      </c>
      <c r="V9" s="16"/>
      <c r="W9" s="16"/>
      <c r="X9" s="16"/>
    </row>
    <row r="10" spans="3:24" ht="12" customHeight="1">
      <c r="C10" s="43" t="s">
        <v>26</v>
      </c>
      <c r="D10" s="72"/>
      <c r="E10" s="11"/>
      <c r="F10" s="22"/>
      <c r="G10" s="22"/>
      <c r="H10" s="12"/>
      <c r="I10" s="23"/>
      <c r="J10" s="72"/>
      <c r="K10" s="11"/>
      <c r="L10" s="22"/>
      <c r="M10" s="22"/>
      <c r="N10" s="12"/>
      <c r="O10" s="23"/>
      <c r="P10" s="72"/>
      <c r="Q10" s="24"/>
      <c r="R10" s="72"/>
      <c r="S10" s="24"/>
      <c r="T10" s="72"/>
      <c r="U10" s="24"/>
      <c r="V10" s="25"/>
      <c r="W10" s="16"/>
      <c r="X10" s="16"/>
    </row>
    <row r="11" spans="3:24">
      <c r="C11" s="73" t="s">
        <v>25</v>
      </c>
      <c r="D11" s="72"/>
      <c r="E11" s="26">
        <f>'Page 2 - Core Income '!E13</f>
        <v>-5739</v>
      </c>
      <c r="F11" s="27"/>
      <c r="G11" s="28">
        <f>'Page 2 - Core Income '!G13</f>
        <v>-5739</v>
      </c>
      <c r="H11" s="29"/>
      <c r="I11" s="30">
        <f>E11-G11</f>
        <v>0</v>
      </c>
      <c r="J11" s="72"/>
      <c r="K11" s="26">
        <f>'Page 2 - Core Income '!K13</f>
        <v>-60634</v>
      </c>
      <c r="L11" s="27"/>
      <c r="M11" s="28">
        <f>'Page 2 - Core Income '!M13</f>
        <v>-60634</v>
      </c>
      <c r="N11" s="29"/>
      <c r="O11" s="30">
        <f>K11-M11</f>
        <v>0</v>
      </c>
      <c r="P11" s="72"/>
      <c r="Q11" s="31">
        <f>'Page 2 - Core Income '!P13</f>
        <v>-66759</v>
      </c>
      <c r="R11" s="72"/>
      <c r="S11" s="31">
        <f>'Page 2 - Core Income '!R13</f>
        <v>-67910</v>
      </c>
      <c r="T11" s="72"/>
      <c r="U11" s="31">
        <f>'Page 2 - Core Income '!S13</f>
        <v>-66759</v>
      </c>
      <c r="V11" s="25"/>
      <c r="W11" s="16"/>
      <c r="X11" s="16"/>
    </row>
    <row r="12" spans="3:24">
      <c r="C12" s="15" t="s">
        <v>178</v>
      </c>
      <c r="D12" s="72"/>
      <c r="E12" s="44">
        <f>SUM(E11:E11)</f>
        <v>-5739</v>
      </c>
      <c r="F12" s="47"/>
      <c r="G12" s="46">
        <f>SUM(G11:G11)</f>
        <v>-5739</v>
      </c>
      <c r="H12" s="47"/>
      <c r="I12" s="48">
        <f>SUM(I11:I11)</f>
        <v>0</v>
      </c>
      <c r="J12" s="4"/>
      <c r="K12" s="44">
        <f>SUM(K11:K11)</f>
        <v>-60634</v>
      </c>
      <c r="L12" s="47"/>
      <c r="M12" s="46">
        <f>SUM(M11:M11)</f>
        <v>-60634</v>
      </c>
      <c r="N12" s="47"/>
      <c r="O12" s="48">
        <f>SUM(O11:O11)</f>
        <v>0</v>
      </c>
      <c r="P12" s="4"/>
      <c r="Q12" s="49">
        <f>SUM(Q11:Q11)</f>
        <v>-66759</v>
      </c>
      <c r="R12" s="4"/>
      <c r="S12" s="49">
        <f>SUM(S11:S11)</f>
        <v>-67910</v>
      </c>
      <c r="T12" s="4"/>
      <c r="U12" s="49">
        <f>SUM(U11:U11)</f>
        <v>-66759</v>
      </c>
      <c r="W12" s="16"/>
      <c r="X12" s="25"/>
    </row>
    <row r="13" spans="3:24" ht="5.25" customHeight="1">
      <c r="C13" s="10"/>
      <c r="D13" s="72"/>
      <c r="E13" s="26"/>
      <c r="F13" s="27"/>
      <c r="G13" s="28"/>
      <c r="H13" s="29"/>
      <c r="I13" s="30"/>
      <c r="J13" s="72"/>
      <c r="K13" s="26"/>
      <c r="L13" s="27"/>
      <c r="M13" s="28"/>
      <c r="N13" s="29"/>
      <c r="O13" s="30"/>
      <c r="P13" s="72"/>
      <c r="Q13" s="31"/>
      <c r="R13" s="72"/>
      <c r="S13" s="31"/>
      <c r="T13" s="72"/>
      <c r="U13" s="31"/>
      <c r="W13" s="16"/>
      <c r="X13" s="25"/>
    </row>
    <row r="14" spans="3:24">
      <c r="C14" s="57" t="s">
        <v>0</v>
      </c>
      <c r="D14" s="72"/>
      <c r="E14" s="275">
        <f>'Page 2 - Core Income '!E22</f>
        <v>-4928</v>
      </c>
      <c r="F14" s="250"/>
      <c r="G14" s="28">
        <f>'Page 2 - Core Income '!G22</f>
        <v>-4914</v>
      </c>
      <c r="H14" s="29"/>
      <c r="I14" s="30">
        <f>E14-G14</f>
        <v>-14</v>
      </c>
      <c r="J14" s="72"/>
      <c r="K14" s="275">
        <f>'Page 2 - Core Income '!K22</f>
        <v>-54859</v>
      </c>
      <c r="L14" s="250"/>
      <c r="M14" s="28">
        <f>'Page 2 - Core Income '!M22</f>
        <v>-55182</v>
      </c>
      <c r="N14" s="29"/>
      <c r="O14" s="30">
        <f>K14-M14</f>
        <v>323</v>
      </c>
      <c r="P14" s="72"/>
      <c r="Q14" s="31">
        <f>'Page 2 - Core Income '!P22</f>
        <v>-59829</v>
      </c>
      <c r="R14" s="72"/>
      <c r="S14" s="31">
        <f>'Page 2 - Core Income '!R22</f>
        <v>-60001</v>
      </c>
      <c r="T14" s="72"/>
      <c r="U14" s="31">
        <f>'Page 2 - Core Income '!S22</f>
        <v>-60083</v>
      </c>
      <c r="W14" s="16"/>
      <c r="X14" s="25"/>
    </row>
    <row r="15" spans="3:24">
      <c r="C15" s="10"/>
      <c r="D15" s="72"/>
      <c r="E15" s="26"/>
      <c r="F15" s="27"/>
      <c r="G15" s="41"/>
      <c r="H15" s="29"/>
      <c r="I15" s="30"/>
      <c r="J15" s="72"/>
      <c r="K15" s="26"/>
      <c r="L15" s="27"/>
      <c r="M15" s="41"/>
      <c r="N15" s="29"/>
      <c r="O15" s="30"/>
      <c r="P15" s="72"/>
      <c r="Q15" s="42"/>
      <c r="R15" s="72"/>
      <c r="S15" s="10"/>
      <c r="T15" s="72"/>
      <c r="U15" s="10"/>
      <c r="V15" s="25"/>
      <c r="W15" s="16"/>
      <c r="X15" s="16"/>
    </row>
    <row r="16" spans="3:24">
      <c r="C16" s="43" t="s">
        <v>177</v>
      </c>
      <c r="D16" s="72"/>
      <c r="E16" s="44">
        <f>E12+E14</f>
        <v>-10667</v>
      </c>
      <c r="F16" s="45"/>
      <c r="G16" s="46">
        <f>G12+G14</f>
        <v>-10653</v>
      </c>
      <c r="H16" s="47"/>
      <c r="I16" s="48">
        <f>I14</f>
        <v>-14</v>
      </c>
      <c r="J16" s="72"/>
      <c r="K16" s="44">
        <f>K12+K14</f>
        <v>-115493</v>
      </c>
      <c r="L16" s="45"/>
      <c r="M16" s="46">
        <f>M12+M14</f>
        <v>-115816</v>
      </c>
      <c r="N16" s="47"/>
      <c r="O16" s="48">
        <f>K16-M16</f>
        <v>323</v>
      </c>
      <c r="P16" s="72"/>
      <c r="Q16" s="49">
        <f>Q12+Q14</f>
        <v>-126588</v>
      </c>
      <c r="R16" s="72"/>
      <c r="S16" s="49">
        <f>S12+S14</f>
        <v>-127911</v>
      </c>
      <c r="T16" s="72"/>
      <c r="U16" s="49">
        <f>U12+U14</f>
        <v>-126842</v>
      </c>
      <c r="V16" s="25"/>
      <c r="W16" s="16"/>
      <c r="X16" s="16"/>
    </row>
    <row r="17" spans="3:24">
      <c r="C17" s="10"/>
      <c r="D17" s="72"/>
      <c r="E17" s="50"/>
      <c r="F17" s="27"/>
      <c r="G17" s="51"/>
      <c r="H17" s="29"/>
      <c r="I17" s="30"/>
      <c r="J17" s="72"/>
      <c r="K17" s="26"/>
      <c r="L17" s="27"/>
      <c r="M17" s="41"/>
      <c r="N17" s="29"/>
      <c r="O17" s="30"/>
      <c r="P17" s="72"/>
      <c r="Q17" s="42"/>
      <c r="R17" s="72"/>
      <c r="S17" s="10"/>
      <c r="T17" s="72"/>
      <c r="U17" s="10"/>
      <c r="V17" s="25"/>
      <c r="W17" s="16"/>
      <c r="X17" s="16"/>
    </row>
    <row r="18" spans="3:24">
      <c r="C18" s="43" t="s">
        <v>27</v>
      </c>
      <c r="D18" s="72"/>
      <c r="E18" s="26"/>
      <c r="F18" s="27"/>
      <c r="G18" s="41"/>
      <c r="H18" s="29"/>
      <c r="I18" s="30"/>
      <c r="J18" s="72"/>
      <c r="K18" s="26"/>
      <c r="L18" s="27"/>
      <c r="M18" s="41"/>
      <c r="N18" s="29"/>
      <c r="O18" s="30"/>
      <c r="P18" s="72"/>
      <c r="Q18" s="42"/>
      <c r="R18" s="72"/>
      <c r="S18" s="10"/>
      <c r="T18" s="72"/>
      <c r="U18" s="10"/>
      <c r="V18" s="25"/>
      <c r="W18" s="16"/>
      <c r="X18" s="16"/>
    </row>
    <row r="19" spans="3:24">
      <c r="C19" s="10"/>
      <c r="D19" s="72"/>
      <c r="E19" s="50"/>
      <c r="F19" s="52"/>
      <c r="G19" s="53"/>
      <c r="H19" s="54"/>
      <c r="I19" s="55"/>
      <c r="J19" s="72"/>
      <c r="K19" s="50"/>
      <c r="L19" s="52"/>
      <c r="M19" s="53"/>
      <c r="N19" s="54"/>
      <c r="O19" s="55"/>
      <c r="P19" s="72"/>
      <c r="Q19" s="31"/>
      <c r="R19" s="72"/>
      <c r="S19" s="31"/>
      <c r="T19" s="72"/>
      <c r="U19" s="31"/>
      <c r="V19" s="25"/>
      <c r="W19" s="16"/>
      <c r="X19" s="16"/>
    </row>
    <row r="20" spans="3:24">
      <c r="C20" s="75" t="s">
        <v>13</v>
      </c>
      <c r="D20" s="72"/>
      <c r="E20" s="58">
        <f>'Page 3 - Core Expenditure'!E19</f>
        <v>6979</v>
      </c>
      <c r="F20" s="175"/>
      <c r="G20" s="59">
        <f>'Page 3 - Core Expenditure'!G19</f>
        <v>6879</v>
      </c>
      <c r="H20" s="29"/>
      <c r="I20" s="30">
        <f>E20-G20+1</f>
        <v>101</v>
      </c>
      <c r="J20" s="72"/>
      <c r="K20" s="58">
        <f>'Page 3 - Core Expenditure'!K19</f>
        <v>75676</v>
      </c>
      <c r="L20" s="175"/>
      <c r="M20" s="59">
        <f>'Page 3 - Core Expenditure'!M19</f>
        <v>75440</v>
      </c>
      <c r="N20" s="29"/>
      <c r="O20" s="30">
        <f>K20-M20</f>
        <v>236</v>
      </c>
      <c r="P20" s="72"/>
      <c r="Q20" s="31">
        <f>'Page 3 - Core Expenditure'!P19</f>
        <v>82574</v>
      </c>
      <c r="R20" s="72"/>
      <c r="S20" s="31">
        <f>'Page 3 - Core Expenditure'!R19</f>
        <v>76196.380149999997</v>
      </c>
      <c r="T20" s="72"/>
      <c r="U20" s="31">
        <f>'Page 3 - Core Expenditure'!S19</f>
        <v>82599</v>
      </c>
    </row>
    <row r="21" spans="3:24">
      <c r="C21" s="75" t="s">
        <v>20</v>
      </c>
      <c r="D21" s="72"/>
      <c r="E21" s="58">
        <f>'Page 3 - Core Expenditure'!E33</f>
        <v>3688</v>
      </c>
      <c r="F21" s="175"/>
      <c r="G21" s="59">
        <f>'Page 3 - Core Expenditure'!G33</f>
        <v>3777</v>
      </c>
      <c r="H21" s="29"/>
      <c r="I21" s="30">
        <f>E21-G21</f>
        <v>-89</v>
      </c>
      <c r="J21" s="72"/>
      <c r="K21" s="58">
        <f>'Page 3 - Core Expenditure'!K33</f>
        <v>39817</v>
      </c>
      <c r="L21" s="175"/>
      <c r="M21" s="59">
        <f>'Page 3 - Core Expenditure'!M33</f>
        <v>40373</v>
      </c>
      <c r="N21" s="29"/>
      <c r="O21" s="30">
        <f>K21-M21</f>
        <v>-556</v>
      </c>
      <c r="P21" s="72"/>
      <c r="Q21" s="31">
        <f>'Page 3 - Core Expenditure'!P33</f>
        <v>44014</v>
      </c>
      <c r="R21" s="72"/>
      <c r="S21" s="31">
        <f>'Page 3 - Core Expenditure'!R33</f>
        <v>51715</v>
      </c>
      <c r="T21" s="72"/>
      <c r="U21" s="31">
        <f>'Page 3 - Core Expenditure'!S33</f>
        <v>44243</v>
      </c>
    </row>
    <row r="22" spans="3:24">
      <c r="C22" s="43" t="s">
        <v>179</v>
      </c>
      <c r="D22" s="72"/>
      <c r="E22" s="44">
        <f>SUM(E20:E21)</f>
        <v>10667</v>
      </c>
      <c r="F22" s="45"/>
      <c r="G22" s="46">
        <f>SUM(G20:G21)</f>
        <v>10656</v>
      </c>
      <c r="H22" s="47"/>
      <c r="I22" s="48">
        <f>SUM(I20:I21)-1</f>
        <v>11</v>
      </c>
      <c r="J22" s="72"/>
      <c r="K22" s="44">
        <f>SUM(K20:K21)</f>
        <v>115493</v>
      </c>
      <c r="L22" s="45"/>
      <c r="M22" s="46">
        <f>SUM(M20:M21)</f>
        <v>115813</v>
      </c>
      <c r="N22" s="47"/>
      <c r="O22" s="48">
        <f>SUM(O20:O21)</f>
        <v>-320</v>
      </c>
      <c r="P22" s="72"/>
      <c r="Q22" s="259">
        <f>SUM(Q20:Q21)</f>
        <v>126588</v>
      </c>
      <c r="R22" s="72"/>
      <c r="S22" s="49">
        <f>SUM(S20:S21)</f>
        <v>127911.38015</v>
      </c>
      <c r="T22" s="72"/>
      <c r="U22" s="49">
        <f>SUM(U20:U21)</f>
        <v>126842</v>
      </c>
    </row>
    <row r="23" spans="3:24">
      <c r="C23" s="43"/>
      <c r="D23" s="72"/>
      <c r="E23" s="37"/>
      <c r="F23" s="27"/>
      <c r="G23" s="38"/>
      <c r="H23" s="39"/>
      <c r="I23" s="40"/>
      <c r="J23" s="72"/>
      <c r="K23" s="37"/>
      <c r="L23" s="27"/>
      <c r="M23" s="38"/>
      <c r="N23" s="39"/>
      <c r="O23" s="40"/>
      <c r="P23" s="72"/>
      <c r="Q23" s="24"/>
      <c r="R23" s="72"/>
      <c r="S23" s="24"/>
      <c r="T23" s="72"/>
      <c r="U23" s="24"/>
    </row>
    <row r="24" spans="3:24">
      <c r="C24" s="57"/>
      <c r="D24" s="72"/>
      <c r="E24" s="58"/>
      <c r="F24" s="175"/>
      <c r="G24" s="59"/>
      <c r="H24" s="39"/>
      <c r="I24" s="30"/>
      <c r="J24" s="72"/>
      <c r="K24" s="58"/>
      <c r="L24" s="175"/>
      <c r="M24" s="59"/>
      <c r="N24" s="39"/>
      <c r="O24" s="30"/>
      <c r="P24" s="72"/>
      <c r="Q24" s="31"/>
      <c r="R24" s="72"/>
      <c r="S24" s="31"/>
      <c r="T24" s="72"/>
      <c r="U24" s="31"/>
    </row>
    <row r="25" spans="3:24">
      <c r="C25" s="43" t="s">
        <v>180</v>
      </c>
      <c r="D25" s="72"/>
      <c r="E25" s="44">
        <f>-(E16+E22)</f>
        <v>0</v>
      </c>
      <c r="F25" s="45"/>
      <c r="G25" s="46">
        <f>-(G16+G22)</f>
        <v>-3</v>
      </c>
      <c r="H25" s="74"/>
      <c r="I25" s="48">
        <f>(I16+I22)</f>
        <v>-3</v>
      </c>
      <c r="J25" s="72"/>
      <c r="K25" s="44">
        <f>-(K16+K22)</f>
        <v>0</v>
      </c>
      <c r="L25" s="45"/>
      <c r="M25" s="46">
        <f>-(M16+M22)</f>
        <v>3</v>
      </c>
      <c r="N25" s="74"/>
      <c r="O25" s="48">
        <f>(O16+O22)</f>
        <v>3</v>
      </c>
      <c r="P25" s="72"/>
      <c r="Q25" s="49">
        <f>+Q16+Q22</f>
        <v>0</v>
      </c>
      <c r="R25" s="72"/>
      <c r="S25" s="49">
        <f>+S16+S22</f>
        <v>0.38014999999722932</v>
      </c>
      <c r="T25" s="72"/>
      <c r="U25" s="49">
        <f>+U16+U22</f>
        <v>0</v>
      </c>
    </row>
    <row r="26" spans="3:24">
      <c r="C26" s="43"/>
      <c r="D26" s="72"/>
      <c r="E26" s="37"/>
      <c r="F26" s="27"/>
      <c r="G26" s="38"/>
      <c r="H26" s="39"/>
      <c r="I26" s="40"/>
      <c r="J26" s="72"/>
      <c r="K26" s="37"/>
      <c r="L26" s="27"/>
      <c r="M26" s="38"/>
      <c r="N26" s="39"/>
      <c r="O26" s="40"/>
      <c r="P26" s="72"/>
      <c r="Q26" s="24"/>
      <c r="R26" s="72"/>
      <c r="S26" s="24"/>
      <c r="T26" s="72"/>
      <c r="U26" s="24"/>
    </row>
    <row r="27" spans="3:24">
      <c r="C27" s="15" t="s">
        <v>184</v>
      </c>
      <c r="D27" s="72"/>
      <c r="E27" s="37"/>
      <c r="F27" s="27"/>
      <c r="G27" s="38"/>
      <c r="H27" s="39"/>
      <c r="I27" s="40"/>
      <c r="J27" s="72"/>
      <c r="K27" s="37"/>
      <c r="L27" s="27"/>
      <c r="M27" s="38"/>
      <c r="N27" s="39"/>
      <c r="O27" s="40"/>
      <c r="P27" s="72"/>
      <c r="Q27" s="24"/>
      <c r="R27" s="72"/>
      <c r="S27" s="24"/>
      <c r="T27" s="72"/>
      <c r="U27" s="24"/>
    </row>
    <row r="28" spans="3:24">
      <c r="C28" s="73" t="s">
        <v>186</v>
      </c>
      <c r="D28" s="72"/>
      <c r="E28" s="316">
        <f>'Page 4 - Non Core Income &amp; Exp'!E17</f>
        <v>-549</v>
      </c>
      <c r="F28" s="317"/>
      <c r="G28" s="271">
        <f>'Page 4 - Non Core Income &amp; Exp'!G17</f>
        <v>-699</v>
      </c>
      <c r="H28" s="305"/>
      <c r="I28" s="306">
        <f>E28-G28</f>
        <v>150</v>
      </c>
      <c r="J28" s="72"/>
      <c r="K28" s="58">
        <f>'Page 4 - Non Core Income &amp; Exp'!K17</f>
        <v>-5902</v>
      </c>
      <c r="L28" s="175"/>
      <c r="M28" s="271">
        <f>'Page 4 - Non Core Income &amp; Exp'!M17</f>
        <v>-6102</v>
      </c>
      <c r="N28" s="305"/>
      <c r="O28" s="306">
        <f>K28-M28</f>
        <v>200</v>
      </c>
      <c r="P28" s="72"/>
      <c r="Q28" s="24">
        <f>'Page 4 - Non Core Income &amp; Exp'!Q17</f>
        <v>-6941</v>
      </c>
      <c r="R28" s="72"/>
      <c r="S28" s="24">
        <f>'Page 4 - Non Core Income &amp; Exp'!S17</f>
        <v>-6841</v>
      </c>
      <c r="T28" s="72"/>
      <c r="U28" s="24">
        <f>'Page 4 - Non Core Income &amp; Exp'!U17</f>
        <v>-7191</v>
      </c>
    </row>
    <row r="29" spans="3:24">
      <c r="C29" s="73" t="s">
        <v>187</v>
      </c>
      <c r="D29" s="72"/>
      <c r="E29" s="318">
        <f>'Page 4 - Non Core Income &amp; Exp'!E25</f>
        <v>549</v>
      </c>
      <c r="F29" s="319"/>
      <c r="G29" s="307">
        <f>'Page 4 - Non Core Income &amp; Exp'!G25</f>
        <v>773</v>
      </c>
      <c r="H29" s="308"/>
      <c r="I29" s="306">
        <f>E29-G29</f>
        <v>-224</v>
      </c>
      <c r="J29" s="72"/>
      <c r="K29" s="76">
        <f>'Page 4 - Non Core Income &amp; Exp'!K25</f>
        <v>5902</v>
      </c>
      <c r="L29" s="27"/>
      <c r="M29" s="307">
        <f>'Page 4 - Non Core Income &amp; Exp'!M25</f>
        <v>6102</v>
      </c>
      <c r="N29" s="308"/>
      <c r="O29" s="306">
        <f>K29-M29</f>
        <v>-200</v>
      </c>
      <c r="P29" s="72"/>
      <c r="Q29" s="31">
        <f>'Page 4 - Non Core Income &amp; Exp'!Q25</f>
        <v>6941</v>
      </c>
      <c r="R29" s="72"/>
      <c r="S29" s="31">
        <f>'Page 4 - Non Core Income &amp; Exp'!S25</f>
        <v>6841</v>
      </c>
      <c r="T29" s="72"/>
      <c r="U29" s="31">
        <f>'Page 4 - Non Core Income &amp; Exp'!U25</f>
        <v>7191</v>
      </c>
    </row>
    <row r="30" spans="3:24">
      <c r="C30" s="10"/>
      <c r="D30" s="72"/>
      <c r="E30" s="320"/>
      <c r="F30" s="319"/>
      <c r="G30" s="307"/>
      <c r="H30" s="308"/>
      <c r="I30" s="306"/>
      <c r="J30" s="72"/>
      <c r="K30" s="26"/>
      <c r="L30" s="27"/>
      <c r="M30" s="307"/>
      <c r="N30" s="308"/>
      <c r="O30" s="306"/>
      <c r="P30" s="72"/>
      <c r="Q30" s="42"/>
      <c r="R30" s="72"/>
      <c r="S30" s="10"/>
      <c r="T30" s="72"/>
      <c r="U30" s="10"/>
    </row>
    <row r="31" spans="3:24">
      <c r="C31" s="43" t="s">
        <v>181</v>
      </c>
      <c r="D31" s="72"/>
      <c r="E31" s="321">
        <f>(E28+E29)</f>
        <v>0</v>
      </c>
      <c r="F31" s="322"/>
      <c r="G31" s="309">
        <f>-(G28+G29)</f>
        <v>-74</v>
      </c>
      <c r="H31" s="310"/>
      <c r="I31" s="311">
        <f>SUM(I28:I29)</f>
        <v>-74</v>
      </c>
      <c r="J31" s="72"/>
      <c r="K31" s="44">
        <f>-(K28+K29)</f>
        <v>0</v>
      </c>
      <c r="L31" s="45"/>
      <c r="M31" s="309">
        <f>-(M28+M29)</f>
        <v>0</v>
      </c>
      <c r="N31" s="310"/>
      <c r="O31" s="311">
        <f>SUM(O28:O29)</f>
        <v>0</v>
      </c>
      <c r="P31" s="72"/>
      <c r="Q31" s="49">
        <f>SUM(Q28:Q30)</f>
        <v>0</v>
      </c>
      <c r="R31" s="72"/>
      <c r="S31" s="49">
        <f>SUM(S28:S30)</f>
        <v>0</v>
      </c>
      <c r="T31" s="72"/>
      <c r="U31" s="49">
        <f>SUM(U28:U30)</f>
        <v>0</v>
      </c>
    </row>
    <row r="32" spans="3:24">
      <c r="C32" s="43"/>
      <c r="D32" s="72"/>
      <c r="E32" s="323"/>
      <c r="F32" s="319"/>
      <c r="G32" s="312"/>
      <c r="H32" s="305"/>
      <c r="I32" s="313"/>
      <c r="J32" s="72"/>
      <c r="K32" s="37"/>
      <c r="L32" s="27"/>
      <c r="M32" s="312"/>
      <c r="N32" s="305"/>
      <c r="O32" s="313"/>
      <c r="P32" s="72"/>
      <c r="Q32" s="24"/>
      <c r="R32" s="72"/>
      <c r="S32" s="24"/>
      <c r="T32" s="72"/>
      <c r="U32" s="24"/>
    </row>
    <row r="33" spans="3:25">
      <c r="C33" s="43" t="s">
        <v>185</v>
      </c>
      <c r="D33" s="72"/>
      <c r="E33" s="323"/>
      <c r="F33" s="319"/>
      <c r="G33" s="312"/>
      <c r="H33" s="305"/>
      <c r="I33" s="313"/>
      <c r="J33" s="72"/>
      <c r="K33" s="37"/>
      <c r="L33" s="27"/>
      <c r="M33" s="312"/>
      <c r="N33" s="305"/>
      <c r="O33" s="313"/>
      <c r="P33" s="72"/>
      <c r="Q33" s="24"/>
      <c r="R33" s="72"/>
      <c r="S33" s="24"/>
      <c r="T33" s="72"/>
      <c r="U33" s="24"/>
    </row>
    <row r="34" spans="3:25">
      <c r="C34" s="57" t="s">
        <v>95</v>
      </c>
      <c r="D34" s="72"/>
      <c r="E34" s="316">
        <f>E16+E28</f>
        <v>-11216</v>
      </c>
      <c r="F34" s="317"/>
      <c r="G34" s="271">
        <f>G16+G28</f>
        <v>-11352</v>
      </c>
      <c r="H34" s="314"/>
      <c r="I34" s="315">
        <f>E34-G34</f>
        <v>136</v>
      </c>
      <c r="J34" s="72"/>
      <c r="K34" s="58">
        <f>K16+K28</f>
        <v>-121395</v>
      </c>
      <c r="L34" s="175"/>
      <c r="M34" s="271">
        <f>M16+M28</f>
        <v>-121918</v>
      </c>
      <c r="N34" s="314"/>
      <c r="O34" s="315">
        <f>K34-M34</f>
        <v>523</v>
      </c>
      <c r="P34" s="72"/>
      <c r="Q34" s="24">
        <f>Q16+Q28</f>
        <v>-133529</v>
      </c>
      <c r="R34" s="72"/>
      <c r="S34" s="24">
        <f>S16+S28</f>
        <v>-134752</v>
      </c>
      <c r="T34" s="72"/>
      <c r="U34" s="24">
        <f>U16+U28</f>
        <v>-134033</v>
      </c>
    </row>
    <row r="35" spans="3:25">
      <c r="C35" s="57" t="s">
        <v>21</v>
      </c>
      <c r="D35" s="72"/>
      <c r="E35" s="316">
        <f>E22+E29</f>
        <v>11216</v>
      </c>
      <c r="F35" s="319"/>
      <c r="G35" s="271">
        <f>G22+G29</f>
        <v>11429</v>
      </c>
      <c r="H35" s="305"/>
      <c r="I35" s="315">
        <f>E35-G35+1</f>
        <v>-212</v>
      </c>
      <c r="J35" s="72"/>
      <c r="K35" s="58">
        <f>K22+K29</f>
        <v>121395</v>
      </c>
      <c r="L35" s="27"/>
      <c r="M35" s="271">
        <f>M22+M29</f>
        <v>121915</v>
      </c>
      <c r="N35" s="305"/>
      <c r="O35" s="315">
        <f>K35-M35</f>
        <v>-520</v>
      </c>
      <c r="P35" s="72"/>
      <c r="Q35" s="24">
        <f>Q22+Q29</f>
        <v>133529</v>
      </c>
      <c r="R35" s="72"/>
      <c r="S35" s="24">
        <f>S22+S29</f>
        <v>134752.38014999998</v>
      </c>
      <c r="T35" s="72"/>
      <c r="U35" s="24">
        <f>U22+U29</f>
        <v>134033</v>
      </c>
    </row>
    <row r="36" spans="3:25">
      <c r="C36" s="10"/>
      <c r="D36" s="72"/>
      <c r="E36" s="320"/>
      <c r="F36" s="319"/>
      <c r="G36" s="307"/>
      <c r="H36" s="308"/>
      <c r="I36" s="306"/>
      <c r="J36" s="72"/>
      <c r="K36" s="26"/>
      <c r="L36" s="27"/>
      <c r="M36" s="41"/>
      <c r="N36" s="29"/>
      <c r="O36" s="30"/>
      <c r="P36" s="72"/>
      <c r="Q36" s="10"/>
      <c r="R36" s="72"/>
      <c r="S36" s="10"/>
      <c r="T36" s="72"/>
      <c r="U36" s="10"/>
    </row>
    <row r="37" spans="3:25">
      <c r="C37" s="43" t="s">
        <v>182</v>
      </c>
      <c r="D37" s="72"/>
      <c r="E37" s="44">
        <f>E25+E31</f>
        <v>0</v>
      </c>
      <c r="F37" s="45"/>
      <c r="G37" s="46">
        <f>G25+G31</f>
        <v>-77</v>
      </c>
      <c r="H37" s="47"/>
      <c r="I37" s="48">
        <f>SUM(I34:I36)-1</f>
        <v>-77</v>
      </c>
      <c r="J37" s="72"/>
      <c r="K37" s="44">
        <f>K25+K31</f>
        <v>0</v>
      </c>
      <c r="L37" s="45"/>
      <c r="M37" s="46">
        <f>M25+M31</f>
        <v>3</v>
      </c>
      <c r="N37" s="47"/>
      <c r="O37" s="48">
        <f>SUM(O34:O36)</f>
        <v>3</v>
      </c>
      <c r="P37" s="72"/>
      <c r="Q37" s="277">
        <f>SUM(Q34:Q36)</f>
        <v>0</v>
      </c>
      <c r="R37" s="72"/>
      <c r="S37" s="49">
        <f>S34+S35</f>
        <v>0.3801499999826774</v>
      </c>
      <c r="T37" s="72"/>
      <c r="U37" s="49">
        <f>U34+U35</f>
        <v>0</v>
      </c>
      <c r="X37" s="60"/>
    </row>
    <row r="38" spans="3:25" ht="13.5" thickBot="1">
      <c r="C38" s="61"/>
      <c r="D38" s="116"/>
      <c r="E38" s="62"/>
      <c r="F38" s="63"/>
      <c r="G38" s="64"/>
      <c r="H38" s="65"/>
      <c r="I38" s="66"/>
      <c r="J38" s="116"/>
      <c r="K38" s="62"/>
      <c r="L38" s="63"/>
      <c r="M38" s="64"/>
      <c r="N38" s="65"/>
      <c r="O38" s="66"/>
      <c r="P38" s="116"/>
      <c r="Q38" s="67"/>
      <c r="R38" s="116"/>
      <c r="S38" s="61"/>
      <c r="T38" s="116"/>
      <c r="U38" s="61"/>
      <c r="X38" s="60"/>
      <c r="Y38" s="68"/>
    </row>
    <row r="39" spans="3:25" ht="13.5" thickBot="1">
      <c r="I39" s="69"/>
      <c r="O39" s="69"/>
      <c r="Q39" s="2"/>
    </row>
    <row r="40" spans="3:25" ht="15">
      <c r="C40" s="110" t="s">
        <v>31</v>
      </c>
      <c r="D40" s="111"/>
      <c r="E40" s="327" t="s">
        <v>199</v>
      </c>
      <c r="F40" s="328"/>
      <c r="G40" s="328"/>
      <c r="H40" s="329"/>
      <c r="I40" s="330"/>
      <c r="J40" s="111"/>
      <c r="K40" s="327" t="s">
        <v>200</v>
      </c>
      <c r="L40" s="328"/>
      <c r="M40" s="328"/>
      <c r="N40" s="329"/>
      <c r="O40" s="330"/>
      <c r="Q40" s="2"/>
    </row>
    <row r="41" spans="3:25" ht="30">
      <c r="C41" s="114" t="s">
        <v>89</v>
      </c>
      <c r="D41" s="72"/>
      <c r="E41" s="165" t="s">
        <v>33</v>
      </c>
      <c r="F41" s="335" t="s">
        <v>34</v>
      </c>
      <c r="G41" s="336"/>
      <c r="H41" s="337" t="s">
        <v>35</v>
      </c>
      <c r="I41" s="338"/>
      <c r="J41" s="72"/>
      <c r="K41" s="165" t="s">
        <v>33</v>
      </c>
      <c r="L41" s="335" t="s">
        <v>34</v>
      </c>
      <c r="M41" s="336"/>
      <c r="N41" s="335" t="s">
        <v>35</v>
      </c>
      <c r="O41" s="339"/>
    </row>
    <row r="42" spans="3:25">
      <c r="C42" s="112"/>
      <c r="D42" s="72"/>
      <c r="E42" s="158"/>
      <c r="F42" s="54"/>
      <c r="G42" s="53"/>
      <c r="H42" s="54"/>
      <c r="I42" s="55"/>
      <c r="J42" s="72"/>
      <c r="K42" s="50"/>
      <c r="L42" s="54"/>
      <c r="M42" s="53"/>
      <c r="N42" s="54"/>
      <c r="O42" s="55"/>
    </row>
    <row r="43" spans="3:25">
      <c r="C43" s="113" t="s">
        <v>48</v>
      </c>
      <c r="D43" s="72"/>
      <c r="E43" s="50">
        <f>'Page 5 - Efficiency savings'!F7</f>
        <v>4038</v>
      </c>
      <c r="F43" s="54"/>
      <c r="G43" s="53">
        <f>'Page 5 - Efficiency savings'!G7</f>
        <v>0</v>
      </c>
      <c r="H43" s="54"/>
      <c r="I43" s="23">
        <f>SUM(E43:G43)</f>
        <v>4038</v>
      </c>
      <c r="J43" s="72"/>
      <c r="K43" s="50">
        <f>SUM('Page 5 - Efficiency savings'!I7)</f>
        <v>3329</v>
      </c>
      <c r="L43" s="54"/>
      <c r="M43" s="53">
        <f>SUM('Page 5 - Efficiency savings'!J7)</f>
        <v>1171</v>
      </c>
      <c r="N43" s="54"/>
      <c r="O43" s="23">
        <f>K43+M43</f>
        <v>4500</v>
      </c>
      <c r="X43" s="3"/>
    </row>
    <row r="44" spans="3:25">
      <c r="C44" s="113" t="s">
        <v>49</v>
      </c>
      <c r="D44" s="72"/>
      <c r="E44" s="50">
        <f>SUM('Page 5 - Efficiency savings'!F17)</f>
        <v>3277</v>
      </c>
      <c r="F44" s="54"/>
      <c r="G44" s="53">
        <f>SUM('Page 5 - Efficiency savings'!G17)</f>
        <v>930</v>
      </c>
      <c r="H44" s="54"/>
      <c r="I44" s="23">
        <f>SUM('Page 5 - Efficiency savings'!H17)</f>
        <v>4207</v>
      </c>
      <c r="J44" s="72"/>
      <c r="K44" s="50">
        <f>SUM('Page 5 - Efficiency savings'!I17)</f>
        <v>3488</v>
      </c>
      <c r="L44" s="54"/>
      <c r="M44" s="53">
        <f>SUM('Page 5 - Efficiency savings'!J17)</f>
        <v>1012</v>
      </c>
      <c r="N44" s="54"/>
      <c r="O44" s="23">
        <f>K44+M44</f>
        <v>4500</v>
      </c>
    </row>
    <row r="45" spans="3:25" ht="13.5" thickBot="1">
      <c r="C45" s="114" t="s">
        <v>100</v>
      </c>
      <c r="D45" s="72"/>
      <c r="E45" s="159">
        <f>E44-E43</f>
        <v>-761</v>
      </c>
      <c r="F45" s="164"/>
      <c r="G45" s="161">
        <f>G44-G43</f>
        <v>930</v>
      </c>
      <c r="H45" s="164"/>
      <c r="I45" s="162">
        <f>I44-I43</f>
        <v>169</v>
      </c>
      <c r="J45" s="72"/>
      <c r="K45" s="159">
        <f>K44-K43</f>
        <v>159</v>
      </c>
      <c r="L45" s="164"/>
      <c r="M45" s="161">
        <f>M44-M43</f>
        <v>-159</v>
      </c>
      <c r="N45" s="164"/>
      <c r="O45" s="162">
        <f>O44-O43</f>
        <v>0</v>
      </c>
    </row>
    <row r="46" spans="3:25" ht="13.5" thickBot="1">
      <c r="C46" s="115"/>
      <c r="D46" s="116"/>
      <c r="E46" s="71"/>
      <c r="F46" s="71"/>
      <c r="G46" s="71"/>
      <c r="H46" s="71"/>
      <c r="I46" s="71"/>
      <c r="J46" s="116"/>
      <c r="K46" s="71"/>
      <c r="L46" s="71"/>
      <c r="M46" s="71"/>
      <c r="N46" s="71"/>
      <c r="O46" s="117"/>
    </row>
    <row r="47" spans="3:25" ht="13.5" thickBot="1"/>
    <row r="48" spans="3:25">
      <c r="C48" s="110" t="s">
        <v>51</v>
      </c>
      <c r="D48" s="111"/>
      <c r="E48" s="331" t="s">
        <v>213</v>
      </c>
      <c r="F48" s="332"/>
      <c r="G48" s="332"/>
      <c r="H48" s="332"/>
      <c r="I48" s="333"/>
      <c r="J48" s="111"/>
      <c r="K48" s="334" t="s">
        <v>1</v>
      </c>
      <c r="L48" s="325"/>
      <c r="M48" s="325"/>
      <c r="N48" s="325"/>
      <c r="O48" s="326"/>
      <c r="P48" s="111"/>
      <c r="Q48" s="9" t="s">
        <v>2</v>
      </c>
      <c r="R48" s="111"/>
      <c r="S48" s="9" t="s">
        <v>3</v>
      </c>
      <c r="T48" s="72"/>
      <c r="U48" s="72"/>
    </row>
    <row r="49" spans="3:21">
      <c r="C49" s="114" t="s">
        <v>188</v>
      </c>
      <c r="D49" s="72"/>
      <c r="E49" s="11" t="s">
        <v>4</v>
      </c>
      <c r="F49" s="12"/>
      <c r="G49" s="13" t="s">
        <v>5</v>
      </c>
      <c r="H49" s="12"/>
      <c r="I49" s="14" t="s">
        <v>6</v>
      </c>
      <c r="J49" s="72"/>
      <c r="K49" s="11" t="s">
        <v>4</v>
      </c>
      <c r="L49" s="12"/>
      <c r="M49" s="13" t="s">
        <v>5</v>
      </c>
      <c r="N49" s="12"/>
      <c r="O49" s="14" t="s">
        <v>6</v>
      </c>
      <c r="P49" s="72"/>
      <c r="Q49" s="15" t="s">
        <v>7</v>
      </c>
      <c r="R49" s="72"/>
      <c r="S49" s="15" t="s">
        <v>4</v>
      </c>
      <c r="T49" s="72"/>
      <c r="U49" s="72"/>
    </row>
    <row r="50" spans="3:21">
      <c r="C50" s="114"/>
      <c r="D50" s="72"/>
      <c r="E50" s="17" t="s">
        <v>8</v>
      </c>
      <c r="F50" s="18"/>
      <c r="G50" s="19" t="s">
        <v>8</v>
      </c>
      <c r="H50" s="18"/>
      <c r="I50" s="20" t="s">
        <v>8</v>
      </c>
      <c r="J50" s="72"/>
      <c r="K50" s="17" t="s">
        <v>8</v>
      </c>
      <c r="L50" s="18"/>
      <c r="M50" s="19" t="s">
        <v>8</v>
      </c>
      <c r="N50" s="18"/>
      <c r="O50" s="20" t="s">
        <v>8</v>
      </c>
      <c r="P50" s="72"/>
      <c r="Q50" s="21" t="s">
        <v>8</v>
      </c>
      <c r="R50" s="72"/>
      <c r="S50" s="21" t="s">
        <v>8</v>
      </c>
      <c r="T50" s="72"/>
      <c r="U50" s="72"/>
    </row>
    <row r="51" spans="3:21">
      <c r="C51" s="112"/>
      <c r="D51" s="72"/>
      <c r="E51" s="158"/>
      <c r="F51" s="54"/>
      <c r="G51" s="157"/>
      <c r="H51" s="54"/>
      <c r="I51" s="55"/>
      <c r="J51" s="72"/>
      <c r="K51" s="158"/>
      <c r="L51" s="54"/>
      <c r="M51" s="157"/>
      <c r="N51" s="54"/>
      <c r="O51" s="55"/>
      <c r="P51" s="72"/>
      <c r="Q51" s="42"/>
      <c r="R51" s="72"/>
      <c r="S51" s="10"/>
      <c r="T51" s="72"/>
      <c r="U51" s="72"/>
    </row>
    <row r="52" spans="3:21">
      <c r="C52" s="113" t="s">
        <v>52</v>
      </c>
      <c r="D52" s="72"/>
      <c r="E52" s="50">
        <f>'Page 6 - Capital Expenditure'!D36</f>
        <v>3041</v>
      </c>
      <c r="F52" s="54"/>
      <c r="G52" s="53">
        <f>'Page 6 - Capital Expenditure'!E36</f>
        <v>3041</v>
      </c>
      <c r="H52" s="54"/>
      <c r="I52" s="55">
        <f>E52-G52</f>
        <v>0</v>
      </c>
      <c r="J52" s="72"/>
      <c r="K52" s="50">
        <f>E52</f>
        <v>3041</v>
      </c>
      <c r="L52" s="54"/>
      <c r="M52" s="53">
        <f>G52</f>
        <v>3041</v>
      </c>
      <c r="N52" s="54"/>
      <c r="O52" s="55">
        <f>K52-M52</f>
        <v>0</v>
      </c>
      <c r="P52" s="72"/>
      <c r="Q52" s="31">
        <f>'Page 6 - Capital Expenditure'!G36</f>
        <v>4016</v>
      </c>
      <c r="R52" s="72"/>
      <c r="S52" s="31">
        <f>'Page 6 - Capital Expenditure'!H36</f>
        <v>4016</v>
      </c>
      <c r="T52" s="72"/>
      <c r="U52" s="72"/>
    </row>
    <row r="53" spans="3:21">
      <c r="C53" s="113" t="s">
        <v>53</v>
      </c>
      <c r="D53" s="72"/>
      <c r="E53" s="50">
        <f>'Page 6 - Capital Expenditure'!D47</f>
        <v>2162</v>
      </c>
      <c r="F53" s="54"/>
      <c r="G53" s="53">
        <f>'Page 6 - Capital Expenditure'!E47</f>
        <v>2162</v>
      </c>
      <c r="H53" s="54"/>
      <c r="I53" s="55">
        <f>E53-G53</f>
        <v>0</v>
      </c>
      <c r="J53" s="72"/>
      <c r="K53" s="50">
        <f>E53</f>
        <v>2162</v>
      </c>
      <c r="L53" s="54"/>
      <c r="M53" s="53">
        <f>G53</f>
        <v>2162</v>
      </c>
      <c r="N53" s="54"/>
      <c r="O53" s="55">
        <f>K53-M53</f>
        <v>0</v>
      </c>
      <c r="P53" s="72"/>
      <c r="Q53" s="31">
        <f>'Page 6 - Capital Expenditure'!G47</f>
        <v>3118</v>
      </c>
      <c r="R53" s="72"/>
      <c r="S53" s="31">
        <f>'Page 6 - Capital Expenditure'!H47</f>
        <v>3118</v>
      </c>
      <c r="T53" s="72"/>
      <c r="U53" s="72"/>
    </row>
    <row r="54" spans="3:21">
      <c r="C54" s="113" t="s">
        <v>77</v>
      </c>
      <c r="D54" s="72"/>
      <c r="E54" s="50">
        <f>'Page 6 - Capital Expenditure'!D59</f>
        <v>57</v>
      </c>
      <c r="F54" s="54"/>
      <c r="G54" s="53">
        <f>'Page 6 - Capital Expenditure'!E59</f>
        <v>57</v>
      </c>
      <c r="H54" s="54"/>
      <c r="I54" s="55">
        <f>E54-G54</f>
        <v>0</v>
      </c>
      <c r="J54" s="72"/>
      <c r="K54" s="50">
        <f>E54</f>
        <v>57</v>
      </c>
      <c r="L54" s="54"/>
      <c r="M54" s="53">
        <f>G54</f>
        <v>57</v>
      </c>
      <c r="N54" s="54"/>
      <c r="O54" s="55">
        <f>K54-M54</f>
        <v>0</v>
      </c>
      <c r="P54" s="72"/>
      <c r="Q54" s="31">
        <f>'Page 6 - Capital Expenditure'!G59</f>
        <v>28</v>
      </c>
      <c r="R54" s="72"/>
      <c r="S54" s="31">
        <f>'Page 6 - Capital Expenditure'!H59</f>
        <v>28</v>
      </c>
      <c r="T54" s="72"/>
      <c r="U54" s="72"/>
    </row>
    <row r="55" spans="3:21">
      <c r="C55" s="113" t="s">
        <v>54</v>
      </c>
      <c r="D55" s="72"/>
      <c r="E55" s="50">
        <f>'Page 6 - Capital Expenditure'!D72</f>
        <v>426</v>
      </c>
      <c r="F55" s="54"/>
      <c r="G55" s="53">
        <f>'Page 6 - Capital Expenditure'!E72</f>
        <v>426</v>
      </c>
      <c r="H55" s="54"/>
      <c r="I55" s="55">
        <f>E55-G55</f>
        <v>0</v>
      </c>
      <c r="J55" s="72"/>
      <c r="K55" s="50">
        <f>E55</f>
        <v>426</v>
      </c>
      <c r="L55" s="54"/>
      <c r="M55" s="53">
        <f>G55</f>
        <v>426</v>
      </c>
      <c r="N55" s="54"/>
      <c r="O55" s="55">
        <f>K55-M55</f>
        <v>0</v>
      </c>
      <c r="P55" s="72"/>
      <c r="Q55" s="31">
        <f>'Page 6 - Capital Expenditure'!G72</f>
        <v>662</v>
      </c>
      <c r="R55" s="72"/>
      <c r="S55" s="31">
        <f>'Page 6 - Capital Expenditure'!H72</f>
        <v>662</v>
      </c>
      <c r="T55" s="72"/>
      <c r="U55" s="72"/>
    </row>
    <row r="56" spans="3:21" ht="13.5" thickBot="1">
      <c r="C56" s="166" t="s">
        <v>55</v>
      </c>
      <c r="D56" s="116"/>
      <c r="E56" s="159">
        <f>SUM(E52:E55)</f>
        <v>5686</v>
      </c>
      <c r="F56" s="160"/>
      <c r="G56" s="161">
        <f>SUM(G52:G55)</f>
        <v>5686</v>
      </c>
      <c r="H56" s="160"/>
      <c r="I56" s="162">
        <f>SUM(I52:I55)</f>
        <v>0</v>
      </c>
      <c r="J56" s="116"/>
      <c r="K56" s="159">
        <f>SUM(K52:K55)</f>
        <v>5686</v>
      </c>
      <c r="L56" s="160"/>
      <c r="M56" s="161">
        <f>SUM(M52:M55)</f>
        <v>5686</v>
      </c>
      <c r="N56" s="160"/>
      <c r="O56" s="162">
        <f>SUM(O52:O55)</f>
        <v>0</v>
      </c>
      <c r="P56" s="116"/>
      <c r="Q56" s="163">
        <f>SUM(Q52:Q55)</f>
        <v>7824</v>
      </c>
      <c r="R56" s="116"/>
      <c r="S56" s="163">
        <f>SUM(S52:S55)</f>
        <v>7824</v>
      </c>
      <c r="T56" s="72"/>
      <c r="U56" s="72"/>
    </row>
    <row r="60" spans="3:21">
      <c r="C60" s="291"/>
    </row>
    <row r="66" spans="3:3">
      <c r="C66" s="291"/>
    </row>
    <row r="72" spans="3:3">
      <c r="C72" s="290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zoomScale="80" zoomScaleNormal="80" workbookViewId="0">
      <pane xSplit="2" ySplit="10" topLeftCell="E11" activePane="bottomRight" state="frozen"/>
      <selection activeCell="E21" sqref="E21"/>
      <selection pane="topRight" activeCell="E21" sqref="E21"/>
      <selection pane="bottomLeft" activeCell="E21" sqref="E21"/>
      <selection pane="bottomRight" activeCell="I21" sqref="I21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1" customWidth="1"/>
    <col min="17" max="17" width="2.7109375" style="1" customWidth="1"/>
    <col min="18" max="18" width="17.28515625" style="1" bestFit="1" customWidth="1"/>
    <col min="19" max="19" width="13" style="3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 ht="12.75" customHeight="1">
      <c r="J1" s="2"/>
    </row>
    <row r="2" spans="3:24" ht="12.75" customHeight="1">
      <c r="J2" s="2"/>
    </row>
    <row r="3" spans="3:24" ht="12.75" customHeight="1">
      <c r="C3" s="4" t="s">
        <v>96</v>
      </c>
      <c r="I3" s="5"/>
      <c r="J3" s="2"/>
      <c r="M3" s="6">
        <v>-40726.600127729762</v>
      </c>
    </row>
    <row r="4" spans="3:24" ht="12.75" customHeight="1">
      <c r="C4" s="4" t="str">
        <f>Summary!C4</f>
        <v>2017/18 - February 2018</v>
      </c>
      <c r="J4" s="2"/>
      <c r="S4" s="2"/>
    </row>
    <row r="5" spans="3:24" ht="12.75" customHeight="1" thickBot="1">
      <c r="C5" s="7"/>
    </row>
    <row r="6" spans="3:24" ht="12.75" customHeight="1" thickBot="1">
      <c r="C6" s="7"/>
      <c r="P6" s="292" t="s">
        <v>210</v>
      </c>
      <c r="R6" s="292" t="s">
        <v>208</v>
      </c>
      <c r="S6" s="295" t="s">
        <v>209</v>
      </c>
    </row>
    <row r="7" spans="3:24" ht="12.75" customHeight="1">
      <c r="C7" s="8" t="s">
        <v>175</v>
      </c>
      <c r="E7" s="334" t="str">
        <f>Summary!E7</f>
        <v>February</v>
      </c>
      <c r="F7" s="325"/>
      <c r="G7" s="325"/>
      <c r="H7" s="325"/>
      <c r="I7" s="326"/>
      <c r="K7" s="324" t="s">
        <v>1</v>
      </c>
      <c r="L7" s="325"/>
      <c r="M7" s="325"/>
      <c r="N7" s="325"/>
      <c r="O7" s="326"/>
      <c r="P7" s="9" t="s">
        <v>3</v>
      </c>
      <c r="R7" s="9" t="s">
        <v>3</v>
      </c>
      <c r="S7" s="253" t="s">
        <v>2</v>
      </c>
    </row>
    <row r="8" spans="3:24" ht="12.75" customHeight="1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P8" s="15" t="s">
        <v>4</v>
      </c>
      <c r="R8" s="15" t="s">
        <v>4</v>
      </c>
      <c r="S8" s="254" t="s">
        <v>7</v>
      </c>
      <c r="U8" s="16"/>
      <c r="V8" s="16"/>
      <c r="W8" s="16"/>
      <c r="X8" s="16"/>
    </row>
    <row r="9" spans="3:24" ht="12.75" customHeight="1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55" t="s">
        <v>8</v>
      </c>
      <c r="U9" s="16"/>
      <c r="V9" s="16"/>
      <c r="W9" s="16"/>
      <c r="X9" s="16"/>
    </row>
    <row r="10" spans="3:24" ht="12.7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56"/>
      <c r="U10" s="16"/>
      <c r="V10" s="16"/>
      <c r="W10" s="16"/>
      <c r="X10" s="16"/>
    </row>
    <row r="11" spans="3:24" ht="12.75" customHeight="1">
      <c r="C11" s="73" t="s">
        <v>90</v>
      </c>
      <c r="E11" s="26">
        <v>-4243</v>
      </c>
      <c r="F11" s="27"/>
      <c r="G11" s="28">
        <v>-4243</v>
      </c>
      <c r="H11" s="29"/>
      <c r="I11" s="30">
        <v>0</v>
      </c>
      <c r="K11" s="26">
        <v>-44176</v>
      </c>
      <c r="L11" s="27"/>
      <c r="M11" s="28">
        <v>-44176</v>
      </c>
      <c r="N11" s="29"/>
      <c r="O11" s="30">
        <f>K11-M11</f>
        <v>0</v>
      </c>
      <c r="P11" s="31">
        <v>-48804</v>
      </c>
      <c r="R11" s="31">
        <v>-49156</v>
      </c>
      <c r="S11" s="257">
        <v>-48804</v>
      </c>
      <c r="U11" s="16"/>
      <c r="V11" s="16"/>
      <c r="W11" s="16"/>
      <c r="X11" s="16"/>
    </row>
    <row r="12" spans="3:24" ht="12.75" customHeight="1">
      <c r="C12" s="10" t="s">
        <v>9</v>
      </c>
      <c r="E12" s="26">
        <v>-1496</v>
      </c>
      <c r="F12" s="27"/>
      <c r="G12" s="28">
        <v>-1496</v>
      </c>
      <c r="H12" s="29"/>
      <c r="I12" s="30">
        <v>0</v>
      </c>
      <c r="K12" s="26">
        <v>-16458</v>
      </c>
      <c r="L12" s="27"/>
      <c r="M12" s="28">
        <v>-16458</v>
      </c>
      <c r="N12" s="29"/>
      <c r="O12" s="30">
        <f>K12-M12</f>
        <v>0</v>
      </c>
      <c r="P12" s="285">
        <v>-17955</v>
      </c>
      <c r="R12" s="285">
        <v>-18754</v>
      </c>
      <c r="S12" s="285">
        <v>-17955</v>
      </c>
      <c r="U12" s="16"/>
      <c r="V12" s="16"/>
      <c r="W12" s="16"/>
      <c r="X12" s="16"/>
    </row>
    <row r="13" spans="3:24" ht="12.75" customHeight="1">
      <c r="C13" s="15" t="s">
        <v>173</v>
      </c>
      <c r="E13" s="44">
        <f>SUM(E11:E12)</f>
        <v>-5739</v>
      </c>
      <c r="F13" s="47"/>
      <c r="G13" s="46">
        <f>SUM(G11:G12)</f>
        <v>-5739</v>
      </c>
      <c r="H13" s="74"/>
      <c r="I13" s="48">
        <f>SUM(I11:I12)</f>
        <v>0</v>
      </c>
      <c r="J13" s="7"/>
      <c r="K13" s="44">
        <f>SUM(K11:K12)</f>
        <v>-60634</v>
      </c>
      <c r="L13" s="47"/>
      <c r="M13" s="46">
        <f>SUM(M11:M12)</f>
        <v>-60634</v>
      </c>
      <c r="N13" s="74"/>
      <c r="O13" s="48">
        <f>SUM(O11:O12)</f>
        <v>0</v>
      </c>
      <c r="P13" s="259">
        <f>SUM(P11:P12)</f>
        <v>-66759</v>
      </c>
      <c r="Q13" s="7"/>
      <c r="R13" s="259">
        <f>SUM(R11:R12)</f>
        <v>-67910</v>
      </c>
      <c r="S13" s="259">
        <f>SUM(S11:S12)</f>
        <v>-66759</v>
      </c>
      <c r="U13" s="16"/>
      <c r="V13" s="16"/>
      <c r="W13" s="16"/>
      <c r="X13" s="25"/>
    </row>
    <row r="14" spans="3:24" ht="12.7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57"/>
      <c r="U14" s="16"/>
      <c r="V14" s="16"/>
      <c r="W14" s="16"/>
      <c r="X14" s="25"/>
    </row>
    <row r="15" spans="3:24" ht="12.75" customHeight="1">
      <c r="C15" s="10" t="s">
        <v>10</v>
      </c>
      <c r="E15" s="26">
        <v>0</v>
      </c>
      <c r="F15" s="27"/>
      <c r="G15" s="279">
        <v>-16</v>
      </c>
      <c r="H15" s="29"/>
      <c r="I15" s="30">
        <f t="shared" ref="I15:I21" si="0">E15-G15</f>
        <v>16</v>
      </c>
      <c r="K15" s="76">
        <v>0</v>
      </c>
      <c r="L15" s="27"/>
      <c r="M15" s="279">
        <v>-42</v>
      </c>
      <c r="N15" s="29"/>
      <c r="O15" s="30">
        <f t="shared" ref="O15:O19" si="1">K15-M15</f>
        <v>42</v>
      </c>
      <c r="P15" s="286">
        <v>0</v>
      </c>
      <c r="R15" s="286">
        <v>0</v>
      </c>
      <c r="S15" s="276">
        <v>-38</v>
      </c>
      <c r="U15" s="16"/>
      <c r="V15" s="16"/>
      <c r="W15" s="16"/>
      <c r="X15" s="25"/>
    </row>
    <row r="16" spans="3:24" ht="12.75" customHeight="1">
      <c r="C16" s="73" t="s">
        <v>91</v>
      </c>
      <c r="E16" s="26">
        <v>-2294</v>
      </c>
      <c r="F16" s="27"/>
      <c r="G16" s="279">
        <v>-2268</v>
      </c>
      <c r="H16" s="29"/>
      <c r="I16" s="30">
        <f>E16-G16</f>
        <v>-26</v>
      </c>
      <c r="K16" s="76">
        <v>-25239</v>
      </c>
      <c r="L16" s="27"/>
      <c r="M16" s="28">
        <v>-25038</v>
      </c>
      <c r="N16" s="29"/>
      <c r="O16" s="30">
        <f>K16-M16-1</f>
        <v>-202</v>
      </c>
      <c r="P16" s="287">
        <v>-27534</v>
      </c>
      <c r="R16" s="287">
        <v>-27666</v>
      </c>
      <c r="S16" s="276">
        <v>-27371</v>
      </c>
      <c r="U16" s="16"/>
      <c r="V16" s="16"/>
      <c r="W16" s="16"/>
      <c r="X16" s="25"/>
    </row>
    <row r="17" spans="3:24" ht="12.75" customHeight="1">
      <c r="C17" s="73" t="s">
        <v>92</v>
      </c>
      <c r="E17" s="26">
        <v>-682</v>
      </c>
      <c r="F17" s="27"/>
      <c r="G17" s="279">
        <v>-677</v>
      </c>
      <c r="H17" s="29"/>
      <c r="I17" s="30">
        <f t="shared" si="0"/>
        <v>-5</v>
      </c>
      <c r="K17" s="76">
        <v>-7501</v>
      </c>
      <c r="L17" s="27"/>
      <c r="M17" s="28">
        <v>-7638</v>
      </c>
      <c r="N17" s="29"/>
      <c r="O17" s="30">
        <f>K17-M17-1</f>
        <v>136</v>
      </c>
      <c r="P17" s="257">
        <v>-8183</v>
      </c>
      <c r="R17" s="257">
        <v>-8183</v>
      </c>
      <c r="S17" s="276">
        <v>-8332</v>
      </c>
      <c r="U17" s="16"/>
      <c r="V17" s="16"/>
      <c r="W17" s="16"/>
      <c r="X17" s="25"/>
    </row>
    <row r="18" spans="3:24" ht="12.75" customHeight="1">
      <c r="C18" s="73" t="s">
        <v>93</v>
      </c>
      <c r="E18" s="26">
        <v>-1352</v>
      </c>
      <c r="F18" s="27"/>
      <c r="G18" s="303">
        <v>-1344</v>
      </c>
      <c r="H18" s="29"/>
      <c r="I18" s="30">
        <f>E18-G18</f>
        <v>-8</v>
      </c>
      <c r="K18" s="76">
        <v>-14877</v>
      </c>
      <c r="L18" s="27"/>
      <c r="M18" s="28">
        <v>-14682</v>
      </c>
      <c r="N18" s="29"/>
      <c r="O18" s="30">
        <f>K18-M18-1</f>
        <v>-196</v>
      </c>
      <c r="P18" s="257">
        <v>-16230</v>
      </c>
      <c r="R18" s="257">
        <v>-16230</v>
      </c>
      <c r="S18" s="276">
        <v>-16015</v>
      </c>
      <c r="U18" s="16"/>
      <c r="V18" s="16"/>
      <c r="W18" s="16"/>
      <c r="X18" s="25"/>
    </row>
    <row r="19" spans="3:24" ht="12.75" customHeight="1">
      <c r="C19" s="73" t="s">
        <v>94</v>
      </c>
      <c r="E19" s="26">
        <v>-31</v>
      </c>
      <c r="F19" s="27"/>
      <c r="G19" s="279">
        <v>-38</v>
      </c>
      <c r="H19" s="29"/>
      <c r="I19" s="30">
        <f>E19-G19</f>
        <v>7</v>
      </c>
      <c r="K19" s="76">
        <v>-339</v>
      </c>
      <c r="L19" s="27"/>
      <c r="M19" s="28">
        <v>-415</v>
      </c>
      <c r="N19" s="29"/>
      <c r="O19" s="30">
        <f t="shared" si="1"/>
        <v>76</v>
      </c>
      <c r="P19" s="257">
        <v>-369</v>
      </c>
      <c r="R19" s="257">
        <v>-544</v>
      </c>
      <c r="S19" s="276">
        <v>-460</v>
      </c>
      <c r="U19" s="16"/>
      <c r="V19" s="16"/>
      <c r="W19" s="16"/>
      <c r="X19" s="25"/>
    </row>
    <row r="20" spans="3:24" ht="12.75" customHeight="1">
      <c r="C20" s="73" t="s">
        <v>104</v>
      </c>
      <c r="E20" s="26">
        <v>-370</v>
      </c>
      <c r="F20" s="27"/>
      <c r="G20" s="279">
        <v>-354</v>
      </c>
      <c r="H20" s="29"/>
      <c r="I20" s="30">
        <f>E20-G20</f>
        <v>-16</v>
      </c>
      <c r="K20" s="76">
        <v>-4723</v>
      </c>
      <c r="L20" s="27"/>
      <c r="M20" s="28">
        <v>-4322</v>
      </c>
      <c r="N20" s="29"/>
      <c r="O20" s="30">
        <f>K20-M20</f>
        <v>-401</v>
      </c>
      <c r="P20" s="31">
        <v>-5135</v>
      </c>
      <c r="R20" s="31">
        <v>-5000</v>
      </c>
      <c r="S20" s="276">
        <v>-4710</v>
      </c>
      <c r="U20" s="16"/>
      <c r="V20" s="16"/>
      <c r="W20" s="16"/>
      <c r="X20" s="16"/>
    </row>
    <row r="21" spans="3:24" ht="12.75" customHeight="1">
      <c r="C21" s="170" t="s">
        <v>11</v>
      </c>
      <c r="E21" s="26">
        <v>-198</v>
      </c>
      <c r="F21" s="27"/>
      <c r="G21" s="279">
        <v>-217</v>
      </c>
      <c r="H21" s="29"/>
      <c r="I21" s="30">
        <f t="shared" si="0"/>
        <v>19</v>
      </c>
      <c r="K21" s="76">
        <v>-2180</v>
      </c>
      <c r="L21" s="27"/>
      <c r="M21" s="28">
        <v>-3046</v>
      </c>
      <c r="N21" s="29"/>
      <c r="O21" s="30">
        <f>K21-M21+1</f>
        <v>867</v>
      </c>
      <c r="P21" s="31">
        <v>-2378</v>
      </c>
      <c r="R21" s="31">
        <v>-2378</v>
      </c>
      <c r="S21" s="276">
        <v>-3158</v>
      </c>
      <c r="U21" s="16"/>
      <c r="V21" s="16"/>
      <c r="W21" s="16"/>
      <c r="X21" s="16"/>
    </row>
    <row r="22" spans="3:24" ht="12.75" customHeight="1">
      <c r="C22" s="15" t="s">
        <v>12</v>
      </c>
      <c r="E22" s="44">
        <f>SUM(E15:E21)-1</f>
        <v>-4928</v>
      </c>
      <c r="F22" s="45"/>
      <c r="G22" s="46">
        <f>SUM(G15:G21)</f>
        <v>-4914</v>
      </c>
      <c r="H22" s="168"/>
      <c r="I22" s="48">
        <f>SUM(I15:I21)</f>
        <v>-13</v>
      </c>
      <c r="K22" s="44">
        <f>SUM(K15:K21)</f>
        <v>-54859</v>
      </c>
      <c r="L22" s="45"/>
      <c r="M22" s="169">
        <f>SUM(M15:M21)+1</f>
        <v>-55182</v>
      </c>
      <c r="N22" s="168"/>
      <c r="O22" s="48">
        <f>SUM(O15:O21)+1</f>
        <v>323</v>
      </c>
      <c r="P22" s="49">
        <f>SUM(P15:P21)</f>
        <v>-59829</v>
      </c>
      <c r="R22" s="49">
        <f>SUM(R15:R21)</f>
        <v>-60001</v>
      </c>
      <c r="S22" s="259">
        <f>SUM(S15:S21)+1</f>
        <v>-60083</v>
      </c>
      <c r="U22" s="16"/>
      <c r="V22" s="16"/>
      <c r="W22" s="16"/>
      <c r="X22" s="16"/>
    </row>
    <row r="23" spans="3:24" ht="12.75" customHeight="1">
      <c r="C23" s="10"/>
      <c r="E23" s="26"/>
      <c r="F23" s="27"/>
      <c r="G23" s="41"/>
      <c r="H23" s="29"/>
      <c r="I23" s="30"/>
      <c r="K23" s="26"/>
      <c r="L23" s="27"/>
      <c r="M23" s="41"/>
      <c r="N23" s="29"/>
      <c r="O23" s="30"/>
      <c r="P23" s="10"/>
      <c r="R23" s="10"/>
      <c r="S23" s="260"/>
      <c r="U23" s="16"/>
      <c r="V23" s="16"/>
      <c r="W23" s="16"/>
      <c r="X23" s="16"/>
    </row>
    <row r="24" spans="3:24" s="270" customFormat="1" ht="12.75" customHeight="1">
      <c r="C24" s="43" t="s">
        <v>174</v>
      </c>
      <c r="E24" s="44">
        <f>E22+E13</f>
        <v>-10667</v>
      </c>
      <c r="F24" s="293"/>
      <c r="G24" s="46">
        <f>G22+G13</f>
        <v>-10653</v>
      </c>
      <c r="H24" s="47"/>
      <c r="I24" s="48">
        <f>I22+I13</f>
        <v>-13</v>
      </c>
      <c r="K24" s="44">
        <f>K22+K13</f>
        <v>-115493</v>
      </c>
      <c r="L24" s="293"/>
      <c r="M24" s="46">
        <f>M22+M13</f>
        <v>-115816</v>
      </c>
      <c r="N24" s="47"/>
      <c r="O24" s="48">
        <f>O22+O13</f>
        <v>323</v>
      </c>
      <c r="P24" s="49">
        <f>P22+P13</f>
        <v>-126588</v>
      </c>
      <c r="R24" s="49">
        <f>R22+R13</f>
        <v>-127911</v>
      </c>
      <c r="S24" s="259">
        <f>S22+S13</f>
        <v>-126842</v>
      </c>
      <c r="U24" s="294"/>
      <c r="V24" s="294"/>
      <c r="W24" s="294"/>
      <c r="X24" s="294"/>
    </row>
    <row r="25" spans="3:24" ht="12.75" customHeight="1" thickBot="1">
      <c r="C25" s="61"/>
      <c r="E25" s="167"/>
      <c r="F25" s="63"/>
      <c r="G25" s="64"/>
      <c r="H25" s="65"/>
      <c r="I25" s="66"/>
      <c r="K25" s="62"/>
      <c r="L25" s="63"/>
      <c r="M25" s="64"/>
      <c r="N25" s="65"/>
      <c r="O25" s="66"/>
      <c r="P25" s="61"/>
      <c r="R25" s="61"/>
      <c r="S25" s="261"/>
      <c r="U25" s="16"/>
      <c r="V25" s="16"/>
      <c r="W25" s="16"/>
      <c r="X25" s="25"/>
    </row>
    <row r="26" spans="3:24" ht="12.75" customHeight="1">
      <c r="O26" s="252"/>
      <c r="S26" s="2"/>
      <c r="U26" s="16"/>
      <c r="V26" s="16"/>
      <c r="W26" s="16"/>
      <c r="X26" s="25"/>
    </row>
    <row r="27" spans="3:24">
      <c r="E27" s="247"/>
      <c r="O27" s="243"/>
      <c r="S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0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Z48"/>
  <sheetViews>
    <sheetView showGridLines="0" zoomScaleNormal="100" workbookViewId="0">
      <selection activeCell="E52" sqref="E52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240" customWidth="1"/>
    <col min="17" max="17" width="6.85546875" style="1" customWidth="1"/>
    <col min="18" max="18" width="17.28515625" style="240" bestFit="1" customWidth="1"/>
    <col min="19" max="19" width="13" style="3" customWidth="1"/>
    <col min="20" max="20" width="2.7109375" style="1" customWidth="1"/>
    <col min="21" max="21" width="5.42578125" style="1" customWidth="1"/>
    <col min="22" max="22" width="9.140625" style="1" hidden="1" customWidth="1"/>
    <col min="23" max="23" width="10.140625" style="1" hidden="1" customWidth="1"/>
    <col min="24" max="24" width="9.140625" style="1" hidden="1" customWidth="1"/>
    <col min="25" max="25" width="11.28515625" style="1" hidden="1" customWidth="1"/>
    <col min="26" max="16384" width="9.140625" style="1"/>
  </cols>
  <sheetData>
    <row r="1" spans="3:25">
      <c r="J1" s="2"/>
    </row>
    <row r="2" spans="3:25">
      <c r="J2" s="2"/>
    </row>
    <row r="3" spans="3:25">
      <c r="C3" s="4" t="s">
        <v>101</v>
      </c>
      <c r="I3" s="5"/>
      <c r="J3" s="2"/>
      <c r="M3" s="6">
        <v>-40726.600127729762</v>
      </c>
    </row>
    <row r="4" spans="3:25">
      <c r="C4" s="4" t="str">
        <f>Summary!C4</f>
        <v>2017/18 - February 2018</v>
      </c>
      <c r="J4" s="2"/>
      <c r="S4" s="2"/>
    </row>
    <row r="5" spans="3:25" ht="13.5" thickBot="1">
      <c r="C5" s="7"/>
    </row>
    <row r="6" spans="3:25" ht="13.5" thickBot="1">
      <c r="C6" s="7"/>
      <c r="P6" s="292" t="s">
        <v>210</v>
      </c>
      <c r="R6" s="292" t="s">
        <v>208</v>
      </c>
      <c r="S6" s="295" t="s">
        <v>209</v>
      </c>
    </row>
    <row r="7" spans="3:25">
      <c r="C7" s="8"/>
      <c r="E7" s="334" t="str">
        <f>Summary!E7</f>
        <v>February</v>
      </c>
      <c r="F7" s="325"/>
      <c r="G7" s="325"/>
      <c r="H7" s="325"/>
      <c r="I7" s="326"/>
      <c r="K7" s="324" t="s">
        <v>1</v>
      </c>
      <c r="L7" s="325"/>
      <c r="M7" s="325"/>
      <c r="N7" s="325"/>
      <c r="O7" s="326"/>
      <c r="P7" s="253" t="s">
        <v>3</v>
      </c>
      <c r="R7" s="253" t="s">
        <v>3</v>
      </c>
      <c r="S7" s="253" t="s">
        <v>2</v>
      </c>
    </row>
    <row r="8" spans="3:25">
      <c r="C8" s="10"/>
      <c r="E8" s="236" t="s">
        <v>4</v>
      </c>
      <c r="F8" s="237"/>
      <c r="G8" s="238" t="s">
        <v>5</v>
      </c>
      <c r="H8" s="237"/>
      <c r="I8" s="239" t="s">
        <v>6</v>
      </c>
      <c r="J8" s="240"/>
      <c r="K8" s="236" t="s">
        <v>4</v>
      </c>
      <c r="L8" s="237"/>
      <c r="M8" s="238" t="s">
        <v>5</v>
      </c>
      <c r="N8" s="12"/>
      <c r="O8" s="14" t="s">
        <v>6</v>
      </c>
      <c r="P8" s="254" t="s">
        <v>4</v>
      </c>
      <c r="R8" s="254" t="s">
        <v>4</v>
      </c>
      <c r="S8" s="254" t="s">
        <v>7</v>
      </c>
      <c r="V8" s="16" t="s">
        <v>7</v>
      </c>
      <c r="W8" s="16"/>
      <c r="X8" s="16"/>
      <c r="Y8" s="16"/>
    </row>
    <row r="9" spans="3:25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55" t="s">
        <v>8</v>
      </c>
      <c r="R9" s="255" t="s">
        <v>8</v>
      </c>
      <c r="S9" s="255" t="s">
        <v>8</v>
      </c>
      <c r="V9" s="16"/>
      <c r="W9" s="16"/>
      <c r="X9" s="16"/>
      <c r="Y9" s="16"/>
    </row>
    <row r="10" spans="3:25">
      <c r="C10" s="10"/>
      <c r="E10" s="50"/>
      <c r="F10" s="27"/>
      <c r="G10" s="172"/>
      <c r="H10" s="29"/>
      <c r="I10" s="30"/>
      <c r="K10" s="26"/>
      <c r="L10" s="27"/>
      <c r="M10" s="41"/>
      <c r="N10" s="29"/>
      <c r="O10" s="30"/>
      <c r="P10" s="262"/>
      <c r="R10" s="262"/>
      <c r="S10" s="42"/>
      <c r="V10" s="16"/>
      <c r="W10" s="25"/>
      <c r="X10" s="16"/>
      <c r="Y10" s="16"/>
    </row>
    <row r="11" spans="3:25">
      <c r="C11" s="43" t="s">
        <v>97</v>
      </c>
      <c r="E11" s="26"/>
      <c r="F11" s="27"/>
      <c r="G11" s="41"/>
      <c r="H11" s="29"/>
      <c r="I11" s="30"/>
      <c r="K11" s="26"/>
      <c r="L11" s="27"/>
      <c r="M11" s="41"/>
      <c r="N11" s="29"/>
      <c r="O11" s="30"/>
      <c r="P11" s="262"/>
      <c r="R11" s="262"/>
      <c r="S11" s="42"/>
      <c r="V11" s="16"/>
      <c r="W11" s="25"/>
      <c r="X11" s="16"/>
      <c r="Y11" s="16"/>
    </row>
    <row r="12" spans="3:25">
      <c r="C12" s="10"/>
      <c r="E12" s="50"/>
      <c r="F12" s="52"/>
      <c r="G12" s="53"/>
      <c r="H12" s="54"/>
      <c r="I12" s="55"/>
      <c r="K12" s="50"/>
      <c r="L12" s="52"/>
      <c r="M12" s="53"/>
      <c r="N12" s="54"/>
      <c r="O12" s="55"/>
      <c r="P12" s="262"/>
      <c r="R12" s="262"/>
      <c r="S12" s="42"/>
      <c r="V12" s="16"/>
      <c r="W12" s="25"/>
      <c r="X12" s="16"/>
      <c r="Y12" s="16"/>
    </row>
    <row r="13" spans="3:25" ht="12.75" customHeight="1">
      <c r="C13" s="56" t="s">
        <v>13</v>
      </c>
      <c r="E13" s="50"/>
      <c r="F13" s="52"/>
      <c r="G13" s="53"/>
      <c r="H13" s="54"/>
      <c r="I13" s="55"/>
      <c r="K13" s="50"/>
      <c r="L13" s="52"/>
      <c r="M13" s="53"/>
      <c r="N13" s="54"/>
      <c r="O13" s="55"/>
      <c r="P13" s="262"/>
      <c r="R13" s="262"/>
      <c r="S13" s="42"/>
      <c r="V13" s="16"/>
      <c r="W13" s="25"/>
      <c r="X13" s="16"/>
      <c r="Y13" s="16"/>
    </row>
    <row r="14" spans="3:25">
      <c r="C14" s="10" t="s">
        <v>14</v>
      </c>
      <c r="E14" s="26">
        <v>1851</v>
      </c>
      <c r="F14" s="27"/>
      <c r="G14" s="41">
        <v>1882</v>
      </c>
      <c r="H14" s="29"/>
      <c r="I14" s="30">
        <f>E14-G14</f>
        <v>-31</v>
      </c>
      <c r="K14" s="26">
        <v>20075</v>
      </c>
      <c r="L14" s="27"/>
      <c r="M14" s="41">
        <v>21138</v>
      </c>
      <c r="N14" s="29"/>
      <c r="O14" s="30">
        <f>K14-M14</f>
        <v>-1063</v>
      </c>
      <c r="P14" s="257">
        <v>21900</v>
      </c>
      <c r="R14" s="257">
        <v>19930.380150000001</v>
      </c>
      <c r="S14" s="31">
        <v>23098</v>
      </c>
      <c r="V14" s="16">
        <f>M14/7*12</f>
        <v>36236.571428571428</v>
      </c>
      <c r="W14" s="25"/>
      <c r="X14" s="16"/>
      <c r="Y14" s="16">
        <f>M14/7*12</f>
        <v>36236.571428571428</v>
      </c>
    </row>
    <row r="15" spans="3:25">
      <c r="C15" s="10" t="s">
        <v>15</v>
      </c>
      <c r="E15" s="26">
        <v>2448</v>
      </c>
      <c r="F15" s="27"/>
      <c r="G15" s="41">
        <v>2484</v>
      </c>
      <c r="H15" s="29"/>
      <c r="I15" s="30">
        <f>E15-G15</f>
        <v>-36</v>
      </c>
      <c r="K15" s="26">
        <v>26528</v>
      </c>
      <c r="L15" s="27"/>
      <c r="M15" s="41">
        <v>26410</v>
      </c>
      <c r="N15" s="29"/>
      <c r="O15" s="30">
        <f>K15-M15</f>
        <v>118</v>
      </c>
      <c r="P15" s="257">
        <v>29193</v>
      </c>
      <c r="R15" s="257">
        <v>28013</v>
      </c>
      <c r="S15" s="31">
        <v>28825</v>
      </c>
      <c r="V15" s="16">
        <f>M15/7*12</f>
        <v>45274.28571428571</v>
      </c>
      <c r="W15" s="16"/>
      <c r="X15" s="16"/>
      <c r="Y15" s="16">
        <f>M15/7*12</f>
        <v>45274.28571428571</v>
      </c>
    </row>
    <row r="16" spans="3:25">
      <c r="C16" s="10" t="s">
        <v>16</v>
      </c>
      <c r="E16" s="26">
        <v>1171</v>
      </c>
      <c r="F16" s="27"/>
      <c r="G16" s="41">
        <v>1104</v>
      </c>
      <c r="H16" s="29"/>
      <c r="I16" s="30">
        <f>E16-G16-1</f>
        <v>66</v>
      </c>
      <c r="K16" s="26">
        <v>12483</v>
      </c>
      <c r="L16" s="27"/>
      <c r="M16" s="41">
        <v>11882</v>
      </c>
      <c r="N16" s="29"/>
      <c r="O16" s="30">
        <f>K16-M16</f>
        <v>601</v>
      </c>
      <c r="P16" s="257">
        <v>13542</v>
      </c>
      <c r="R16" s="257">
        <v>11136</v>
      </c>
      <c r="S16" s="31">
        <v>12985</v>
      </c>
      <c r="V16" s="16">
        <f>M16/7*12</f>
        <v>20369.142857142855</v>
      </c>
      <c r="Y16" s="16">
        <f>M16/7*12</f>
        <v>20369.142857142855</v>
      </c>
    </row>
    <row r="17" spans="3:25">
      <c r="C17" s="10" t="s">
        <v>17</v>
      </c>
      <c r="E17" s="26">
        <v>625</v>
      </c>
      <c r="F17" s="27"/>
      <c r="G17" s="41">
        <v>528</v>
      </c>
      <c r="H17" s="29"/>
      <c r="I17" s="30">
        <f>E17-G17</f>
        <v>97</v>
      </c>
      <c r="K17" s="26">
        <v>6840</v>
      </c>
      <c r="L17" s="27"/>
      <c r="M17" s="41">
        <v>6293</v>
      </c>
      <c r="N17" s="29"/>
      <c r="O17" s="30">
        <f>K17-M17+1</f>
        <v>548</v>
      </c>
      <c r="P17" s="257">
        <v>6564</v>
      </c>
      <c r="R17" s="257">
        <v>6483</v>
      </c>
      <c r="S17" s="31">
        <v>7148</v>
      </c>
      <c r="V17" s="16">
        <f>M17/7*12</f>
        <v>10788</v>
      </c>
      <c r="Y17" s="16">
        <f>M17/7*12</f>
        <v>10788</v>
      </c>
    </row>
    <row r="18" spans="3:25">
      <c r="C18" s="10" t="s">
        <v>18</v>
      </c>
      <c r="E18" s="26">
        <v>884</v>
      </c>
      <c r="F18" s="33"/>
      <c r="G18" s="41">
        <v>880</v>
      </c>
      <c r="H18" s="29"/>
      <c r="I18" s="30">
        <f>E18-G18</f>
        <v>4</v>
      </c>
      <c r="K18" s="26">
        <v>9750</v>
      </c>
      <c r="L18" s="27"/>
      <c r="M18" s="41">
        <v>9717</v>
      </c>
      <c r="N18" s="29"/>
      <c r="O18" s="30">
        <f>K18-M18</f>
        <v>33</v>
      </c>
      <c r="P18" s="257">
        <v>11376</v>
      </c>
      <c r="R18" s="257">
        <v>10634</v>
      </c>
      <c r="S18" s="31">
        <v>10544</v>
      </c>
      <c r="V18" s="16">
        <f>M18/7*12</f>
        <v>16657.714285714286</v>
      </c>
      <c r="Y18" s="16">
        <f>M18/7*12</f>
        <v>16657.714285714286</v>
      </c>
    </row>
    <row r="19" spans="3:25">
      <c r="C19" s="43" t="s">
        <v>19</v>
      </c>
      <c r="E19" s="44">
        <f>SUM(E14:E18)</f>
        <v>6979</v>
      </c>
      <c r="F19" s="45"/>
      <c r="G19" s="46">
        <f>SUM(G14:G18)+1</f>
        <v>6879</v>
      </c>
      <c r="H19" s="47"/>
      <c r="I19" s="48">
        <f>SUM(I14:I18)+1</f>
        <v>101</v>
      </c>
      <c r="K19" s="44">
        <f>SUM(K14:K18)</f>
        <v>75676</v>
      </c>
      <c r="L19" s="45"/>
      <c r="M19" s="46">
        <f>SUM(M14:M18)</f>
        <v>75440</v>
      </c>
      <c r="N19" s="47"/>
      <c r="O19" s="48">
        <f>SUM(O14:O18)-1</f>
        <v>236</v>
      </c>
      <c r="P19" s="259">
        <f>SUM(P14:P18)-1</f>
        <v>82574</v>
      </c>
      <c r="R19" s="259">
        <f>SUM(R14:R18)</f>
        <v>76196.380149999997</v>
      </c>
      <c r="S19" s="49">
        <f>SUM(S14:S18)-1</f>
        <v>82599</v>
      </c>
      <c r="V19" s="49">
        <f>SUM(V14:V18)</f>
        <v>129325.71428571428</v>
      </c>
      <c r="Y19" s="259">
        <f>SUM(Y14:Y18)</f>
        <v>129325.71428571428</v>
      </c>
    </row>
    <row r="20" spans="3:25">
      <c r="C20" s="43"/>
      <c r="E20" s="37"/>
      <c r="F20" s="27"/>
      <c r="G20" s="38"/>
      <c r="H20" s="39"/>
      <c r="I20" s="40"/>
      <c r="K20" s="37"/>
      <c r="L20" s="27"/>
      <c r="M20" s="38"/>
      <c r="N20" s="39"/>
      <c r="O20" s="40"/>
      <c r="P20" s="262"/>
      <c r="R20" s="262"/>
      <c r="S20" s="42"/>
    </row>
    <row r="21" spans="3:25">
      <c r="C21" s="56" t="s">
        <v>20</v>
      </c>
      <c r="E21" s="26"/>
      <c r="F21" s="27"/>
      <c r="G21" s="41"/>
      <c r="H21" s="29"/>
      <c r="I21" s="30"/>
      <c r="K21" s="26"/>
      <c r="L21" s="27"/>
      <c r="M21" s="41"/>
      <c r="N21" s="29"/>
      <c r="O21" s="30"/>
      <c r="P21" s="262"/>
      <c r="R21" s="262"/>
      <c r="S21" s="42"/>
    </row>
    <row r="22" spans="3:25">
      <c r="C22" s="56" t="s">
        <v>105</v>
      </c>
      <c r="E22" s="26"/>
      <c r="F22" s="27"/>
      <c r="G22" s="41"/>
      <c r="H22" s="29"/>
      <c r="I22" s="30"/>
      <c r="K22" s="26"/>
      <c r="L22" s="27"/>
      <c r="M22" s="41"/>
      <c r="N22" s="29"/>
      <c r="O22" s="30"/>
      <c r="P22" s="262"/>
      <c r="R22" s="262"/>
      <c r="S22" s="42"/>
    </row>
    <row r="23" spans="3:25">
      <c r="C23" s="75" t="s">
        <v>107</v>
      </c>
      <c r="E23" s="26">
        <v>312</v>
      </c>
      <c r="F23" s="27"/>
      <c r="G23" s="41">
        <v>203</v>
      </c>
      <c r="H23" s="29"/>
      <c r="I23" s="30">
        <f>E23-G23</f>
        <v>109</v>
      </c>
      <c r="K23" s="26">
        <v>3437</v>
      </c>
      <c r="L23" s="27"/>
      <c r="M23" s="41">
        <v>3487</v>
      </c>
      <c r="N23" s="29"/>
      <c r="O23" s="30">
        <f>K23-M23</f>
        <v>-50</v>
      </c>
      <c r="P23" s="257">
        <v>3749</v>
      </c>
      <c r="R23" s="257">
        <v>3706</v>
      </c>
      <c r="S23" s="31">
        <v>3785</v>
      </c>
      <c r="V23" s="16">
        <f>M23/7*12</f>
        <v>5977.7142857142862</v>
      </c>
      <c r="Y23" s="16">
        <f>M23/7*12</f>
        <v>5977.7142857142862</v>
      </c>
    </row>
    <row r="24" spans="3:25">
      <c r="C24" s="75" t="s">
        <v>108</v>
      </c>
      <c r="E24" s="26">
        <v>1759</v>
      </c>
      <c r="F24" s="27"/>
      <c r="G24" s="41">
        <v>1699</v>
      </c>
      <c r="H24" s="29"/>
      <c r="I24" s="30">
        <f>E24-G24</f>
        <v>60</v>
      </c>
      <c r="K24" s="26">
        <v>19497</v>
      </c>
      <c r="L24" s="27"/>
      <c r="M24" s="41">
        <v>18532</v>
      </c>
      <c r="N24" s="29"/>
      <c r="O24" s="30">
        <f>K24-M24</f>
        <v>965</v>
      </c>
      <c r="P24" s="257">
        <v>21239</v>
      </c>
      <c r="R24" s="257">
        <v>20329</v>
      </c>
      <c r="S24" s="31">
        <v>20487</v>
      </c>
      <c r="V24" s="16">
        <f>M24/7*12</f>
        <v>31769.142857142859</v>
      </c>
      <c r="W24" s="1">
        <f>G24*12</f>
        <v>20388</v>
      </c>
      <c r="Y24" s="16">
        <f>M24/7*12</f>
        <v>31769.142857142859</v>
      </c>
    </row>
    <row r="25" spans="3:25">
      <c r="C25" s="75" t="s">
        <v>109</v>
      </c>
      <c r="E25" s="32">
        <v>71</v>
      </c>
      <c r="F25" s="33"/>
      <c r="G25" s="173">
        <v>92</v>
      </c>
      <c r="H25" s="33"/>
      <c r="I25" s="35">
        <f>E25-G25</f>
        <v>-21</v>
      </c>
      <c r="K25" s="32">
        <v>744</v>
      </c>
      <c r="L25" s="33"/>
      <c r="M25" s="173">
        <v>1171</v>
      </c>
      <c r="N25" s="34"/>
      <c r="O25" s="35">
        <f>K25-M25+1</f>
        <v>-426</v>
      </c>
      <c r="P25" s="258">
        <v>815</v>
      </c>
      <c r="R25" s="258">
        <v>801</v>
      </c>
      <c r="S25" s="36">
        <v>1276</v>
      </c>
      <c r="V25" s="16">
        <f>M25/7*12</f>
        <v>2007.4285714285713</v>
      </c>
      <c r="Y25" s="16">
        <f>M25/7*12</f>
        <v>2007.4285714285713</v>
      </c>
    </row>
    <row r="26" spans="3:25">
      <c r="C26" s="171" t="s">
        <v>106</v>
      </c>
      <c r="E26" s="37">
        <f>SUM(E23:E25)</f>
        <v>2142</v>
      </c>
      <c r="F26" s="27"/>
      <c r="G26" s="176">
        <f>SUM(G23:G25)-1</f>
        <v>1993</v>
      </c>
      <c r="H26" s="29"/>
      <c r="I26" s="40">
        <f>SUM(I23:I25)</f>
        <v>148</v>
      </c>
      <c r="K26" s="37">
        <f>SUM(K23:K25)</f>
        <v>23678</v>
      </c>
      <c r="L26" s="27"/>
      <c r="M26" s="176">
        <f>SUM(M23:M25)</f>
        <v>23190</v>
      </c>
      <c r="N26" s="29"/>
      <c r="O26" s="40">
        <f>SUM(O23:O25)</f>
        <v>489</v>
      </c>
      <c r="P26" s="256">
        <f>SUM(P23:P25)+1</f>
        <v>25804</v>
      </c>
      <c r="R26" s="256">
        <f>SUM(R23:R25)</f>
        <v>24836</v>
      </c>
      <c r="S26" s="24">
        <f>SUM(S23:S25)</f>
        <v>25548</v>
      </c>
      <c r="V26" s="24">
        <f>SUM(V23:V25)</f>
        <v>39754.285714285717</v>
      </c>
      <c r="Y26" s="256">
        <f>SUM(Y23:Y25)-1</f>
        <v>39753.285714285717</v>
      </c>
    </row>
    <row r="27" spans="3:25">
      <c r="C27" s="56" t="s">
        <v>110</v>
      </c>
      <c r="E27" s="37"/>
      <c r="F27" s="27"/>
      <c r="G27" s="41"/>
      <c r="H27" s="29"/>
      <c r="I27" s="30"/>
      <c r="K27" s="37"/>
      <c r="L27" s="27"/>
      <c r="M27" s="41"/>
      <c r="N27" s="29"/>
      <c r="O27" s="30"/>
      <c r="P27" s="262"/>
      <c r="R27" s="262"/>
      <c r="S27" s="42"/>
    </row>
    <row r="28" spans="3:25">
      <c r="C28" s="170" t="s">
        <v>111</v>
      </c>
      <c r="E28" s="26">
        <v>623</v>
      </c>
      <c r="F28" s="27"/>
      <c r="G28" s="41">
        <v>664</v>
      </c>
      <c r="H28" s="29"/>
      <c r="I28" s="30">
        <f>E28-G28</f>
        <v>-41</v>
      </c>
      <c r="K28" s="26">
        <v>5717</v>
      </c>
      <c r="L28" s="27"/>
      <c r="M28" s="41">
        <v>6647</v>
      </c>
      <c r="N28" s="29"/>
      <c r="O28" s="30">
        <f>K28-M28</f>
        <v>-930</v>
      </c>
      <c r="P28" s="257">
        <v>6338</v>
      </c>
      <c r="R28" s="257">
        <v>3394</v>
      </c>
      <c r="S28" s="31">
        <v>7248</v>
      </c>
      <c r="V28" s="16">
        <f>M28/7*12</f>
        <v>11394.857142857143</v>
      </c>
      <c r="Y28" s="16">
        <f>M28/7*12</f>
        <v>11394.857142857143</v>
      </c>
    </row>
    <row r="29" spans="3:25">
      <c r="C29" s="170" t="s">
        <v>112</v>
      </c>
      <c r="E29" s="26">
        <v>507</v>
      </c>
      <c r="F29" s="27"/>
      <c r="G29" s="41">
        <v>492</v>
      </c>
      <c r="H29" s="29"/>
      <c r="I29" s="30">
        <f>E29-G29</f>
        <v>15</v>
      </c>
      <c r="K29" s="26">
        <v>6191</v>
      </c>
      <c r="L29" s="27"/>
      <c r="M29" s="41">
        <v>6086</v>
      </c>
      <c r="N29" s="29"/>
      <c r="O29" s="30">
        <f>K29-M29+1</f>
        <v>106</v>
      </c>
      <c r="P29" s="257">
        <v>6703</v>
      </c>
      <c r="R29" s="257">
        <v>6215</v>
      </c>
      <c r="S29" s="31">
        <v>6664</v>
      </c>
      <c r="V29" s="16">
        <f>M29/7*12</f>
        <v>10433.142857142857</v>
      </c>
      <c r="Y29" s="16">
        <f>M29/7*12</f>
        <v>10433.142857142857</v>
      </c>
    </row>
    <row r="30" spans="3:25">
      <c r="C30" s="170" t="s">
        <v>113</v>
      </c>
      <c r="E30" s="32">
        <v>415</v>
      </c>
      <c r="F30" s="33"/>
      <c r="G30" s="173">
        <v>628</v>
      </c>
      <c r="H30" s="34"/>
      <c r="I30" s="35">
        <f>E30-G30+1</f>
        <v>-212</v>
      </c>
      <c r="K30" s="32">
        <v>4231</v>
      </c>
      <c r="L30" s="33"/>
      <c r="M30" s="173">
        <v>4450</v>
      </c>
      <c r="N30" s="34"/>
      <c r="O30" s="35">
        <f>K30-M30-1</f>
        <v>-220</v>
      </c>
      <c r="P30" s="258">
        <v>5170</v>
      </c>
      <c r="R30" s="258">
        <v>17270</v>
      </c>
      <c r="S30" s="36">
        <v>4782</v>
      </c>
      <c r="V30" s="16">
        <f>M30/7*12</f>
        <v>7628.5714285714275</v>
      </c>
      <c r="Y30" s="16">
        <f>M30/7*12</f>
        <v>7628.5714285714275</v>
      </c>
    </row>
    <row r="31" spans="3:25">
      <c r="C31" s="174" t="s">
        <v>114</v>
      </c>
      <c r="E31" s="37">
        <f>SUM(E28:E30)+1</f>
        <v>1546</v>
      </c>
      <c r="F31" s="27"/>
      <c r="G31" s="38">
        <f>SUM(G28:G30)</f>
        <v>1784</v>
      </c>
      <c r="H31" s="29"/>
      <c r="I31" s="40">
        <f>SUM(I28:I30)</f>
        <v>-238</v>
      </c>
      <c r="K31" s="37">
        <f>SUM(K28:K30)</f>
        <v>16139</v>
      </c>
      <c r="L31" s="27"/>
      <c r="M31" s="241">
        <f>SUM(M28:M30)</f>
        <v>17183</v>
      </c>
      <c r="N31" s="29"/>
      <c r="O31" s="40">
        <f>SUM(O28:O30)</f>
        <v>-1044</v>
      </c>
      <c r="P31" s="256">
        <f>SUM(P28:P30)-1</f>
        <v>18210</v>
      </c>
      <c r="R31" s="256">
        <f>SUM(R28:R30)</f>
        <v>26879</v>
      </c>
      <c r="S31" s="24">
        <f>SUM(S28:S30)+1</f>
        <v>18695</v>
      </c>
      <c r="V31" s="24">
        <f>SUM(V28:V30)</f>
        <v>29456.571428571428</v>
      </c>
      <c r="Y31" s="256">
        <f>SUM(Y28:Y30)</f>
        <v>29456.571428571428</v>
      </c>
    </row>
    <row r="32" spans="3:25">
      <c r="C32" s="174"/>
      <c r="E32" s="37"/>
      <c r="F32" s="27"/>
      <c r="G32" s="38"/>
      <c r="H32" s="29"/>
      <c r="I32" s="40"/>
      <c r="K32" s="26"/>
      <c r="L32" s="27"/>
      <c r="M32" s="41"/>
      <c r="N32" s="29"/>
      <c r="O32" s="30"/>
      <c r="P32" s="257"/>
      <c r="R32" s="257"/>
      <c r="S32" s="31"/>
    </row>
    <row r="33" spans="3:26">
      <c r="C33" s="43" t="s">
        <v>115</v>
      </c>
      <c r="E33" s="44">
        <f>E26+E31</f>
        <v>3688</v>
      </c>
      <c r="F33" s="45"/>
      <c r="G33" s="46">
        <f>G31+G26</f>
        <v>3777</v>
      </c>
      <c r="H33" s="47"/>
      <c r="I33" s="48">
        <f>I31+I26+1</f>
        <v>-89</v>
      </c>
      <c r="K33" s="44">
        <f>K26+K31</f>
        <v>39817</v>
      </c>
      <c r="L33" s="45"/>
      <c r="M33" s="46">
        <f>M31+M26</f>
        <v>40373</v>
      </c>
      <c r="N33" s="47"/>
      <c r="O33" s="48">
        <f>O31+O26-1</f>
        <v>-556</v>
      </c>
      <c r="P33" s="259">
        <f>P26+P31</f>
        <v>44014</v>
      </c>
      <c r="R33" s="259">
        <f>R26+R31</f>
        <v>51715</v>
      </c>
      <c r="S33" s="49">
        <f>S26+S31</f>
        <v>44243</v>
      </c>
      <c r="V33" s="49">
        <f>V26+V31</f>
        <v>69210.857142857145</v>
      </c>
      <c r="Y33" s="259">
        <f>Y26+Y31-1</f>
        <v>69208.857142857145</v>
      </c>
    </row>
    <row r="34" spans="3:26">
      <c r="C34" s="43"/>
      <c r="E34" s="37"/>
      <c r="F34" s="27"/>
      <c r="G34" s="38"/>
      <c r="H34" s="39"/>
      <c r="I34" s="40"/>
      <c r="K34" s="37"/>
      <c r="L34" s="27"/>
      <c r="M34" s="38"/>
      <c r="N34" s="39"/>
      <c r="O34" s="40"/>
      <c r="P34" s="262"/>
      <c r="R34" s="262"/>
      <c r="S34" s="42"/>
    </row>
    <row r="35" spans="3:26">
      <c r="C35" s="10"/>
      <c r="E35" s="26"/>
      <c r="F35" s="27"/>
      <c r="G35" s="41"/>
      <c r="H35" s="29"/>
      <c r="I35" s="30"/>
      <c r="K35" s="26"/>
      <c r="L35" s="27"/>
      <c r="M35" s="41"/>
      <c r="N35" s="29"/>
      <c r="O35" s="30"/>
      <c r="P35" s="262"/>
      <c r="R35" s="262"/>
      <c r="S35" s="42"/>
    </row>
    <row r="36" spans="3:26">
      <c r="C36" s="43" t="s">
        <v>28</v>
      </c>
      <c r="E36" s="44">
        <f>SUM(E35:E35)+E33+E19</f>
        <v>10667</v>
      </c>
      <c r="F36" s="45"/>
      <c r="G36" s="46">
        <f>SUM(G35:G35)+G33+G19</f>
        <v>10656</v>
      </c>
      <c r="H36" s="47"/>
      <c r="I36" s="48">
        <f>SUM(I35:I35)+I33+I19-1</f>
        <v>11</v>
      </c>
      <c r="K36" s="44">
        <f>SUM(K35:K35)+K33+K19</f>
        <v>115493</v>
      </c>
      <c r="L36" s="45"/>
      <c r="M36" s="46">
        <f>SUM(M35:M35)+M33+M19</f>
        <v>115813</v>
      </c>
      <c r="N36" s="47"/>
      <c r="O36" s="48">
        <f>SUM(O35:O35)+O33+O19</f>
        <v>-320</v>
      </c>
      <c r="P36" s="259">
        <f>SUM(P35:P35)+P33+P19</f>
        <v>126588</v>
      </c>
      <c r="R36" s="259">
        <f>SUM(R35:R35)+R33+R19</f>
        <v>127911.38015</v>
      </c>
      <c r="S36" s="49">
        <f>SUM(S35:S35)+S33+S19</f>
        <v>126842</v>
      </c>
      <c r="V36" s="49">
        <f>SUM(V35:V35)+V33+V19</f>
        <v>198536.57142857142</v>
      </c>
      <c r="Y36" s="259">
        <f>SUM(Y35:Y35)+Y33+Y19+1</f>
        <v>198535.57142857142</v>
      </c>
    </row>
    <row r="37" spans="3:26" ht="13.5" thickBot="1">
      <c r="C37" s="61"/>
      <c r="E37" s="62"/>
      <c r="F37" s="63"/>
      <c r="G37" s="64"/>
      <c r="H37" s="65"/>
      <c r="I37" s="66"/>
      <c r="K37" s="62"/>
      <c r="L37" s="63"/>
      <c r="M37" s="64"/>
      <c r="N37" s="65"/>
      <c r="O37" s="66"/>
      <c r="P37" s="263"/>
      <c r="R37" s="263"/>
      <c r="S37" s="67"/>
      <c r="V37" s="216" t="e">
        <f>#REF!-#REF!</f>
        <v>#REF!</v>
      </c>
      <c r="W37" s="216" t="e">
        <f>#REF!+#REF!</f>
        <v>#REF!</v>
      </c>
      <c r="X37" s="1" t="e">
        <f>#REF!-500</f>
        <v>#REF!</v>
      </c>
      <c r="Y37" s="60"/>
      <c r="Z37" s="68"/>
    </row>
    <row r="38" spans="3:26">
      <c r="C38" s="72"/>
      <c r="E38" s="54"/>
      <c r="F38" s="54"/>
      <c r="G38" s="54"/>
      <c r="H38" s="54"/>
      <c r="I38" s="29"/>
      <c r="K38" s="54"/>
      <c r="L38" s="54"/>
      <c r="M38" s="54"/>
      <c r="N38" s="54"/>
      <c r="O38" s="251"/>
      <c r="P38" s="264"/>
      <c r="R38" s="264"/>
      <c r="S38" s="54"/>
      <c r="V38" s="216" t="e">
        <f>V37-500</f>
        <v>#REF!</v>
      </c>
      <c r="W38" s="216" t="e">
        <f>W37+500</f>
        <v>#REF!</v>
      </c>
      <c r="X38" s="216" t="e">
        <f>X37-#REF!</f>
        <v>#REF!</v>
      </c>
      <c r="Y38" s="1">
        <v>121805</v>
      </c>
    </row>
    <row r="39" spans="3:26" hidden="1">
      <c r="E39" s="247" t="s">
        <v>168</v>
      </c>
      <c r="S39" s="248" t="s">
        <v>169</v>
      </c>
      <c r="V39" s="216" t="e">
        <f>#REF!-#REF!</f>
        <v>#REF!</v>
      </c>
      <c r="W39" s="216" t="e">
        <f>#REF!-#REF!</f>
        <v>#REF!</v>
      </c>
    </row>
    <row r="40" spans="3:26" hidden="1">
      <c r="O40" s="242"/>
      <c r="S40" s="248" t="s">
        <v>170</v>
      </c>
    </row>
    <row r="41" spans="3:26">
      <c r="P41" s="268"/>
      <c r="R41" s="268"/>
      <c r="Y41" s="216">
        <f>Y38-S36</f>
        <v>-5037</v>
      </c>
    </row>
    <row r="43" spans="3:26">
      <c r="S43" s="2"/>
    </row>
    <row r="48" spans="3:26">
      <c r="E48" s="2" t="s">
        <v>207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6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47"/>
  <sheetViews>
    <sheetView workbookViewId="0">
      <selection activeCell="E27" sqref="E27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2.7109375" style="1" customWidth="1"/>
    <col min="21" max="21" width="11.140625" style="1" bestFit="1" customWidth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191</v>
      </c>
      <c r="I3" s="5"/>
      <c r="J3" s="2"/>
      <c r="M3" s="6">
        <v>-40726.600127729762</v>
      </c>
    </row>
    <row r="4" spans="3:24">
      <c r="C4" s="4" t="str">
        <f>Summary!C4</f>
        <v>2017/18 - February 2018</v>
      </c>
      <c r="J4" s="2"/>
      <c r="Q4" s="2"/>
    </row>
    <row r="5" spans="3:24" ht="13.5" thickBot="1">
      <c r="C5" s="7"/>
    </row>
    <row r="6" spans="3:24" ht="13.5" thickBot="1">
      <c r="C6" s="7"/>
      <c r="Q6" s="292" t="s">
        <v>210</v>
      </c>
      <c r="S6" s="292" t="s">
        <v>208</v>
      </c>
      <c r="U6" s="297" t="s">
        <v>209</v>
      </c>
    </row>
    <row r="7" spans="3:24">
      <c r="C7" s="8" t="s">
        <v>189</v>
      </c>
      <c r="E7" s="334" t="str">
        <f>Summary!E7</f>
        <v>February</v>
      </c>
      <c r="F7" s="325"/>
      <c r="G7" s="325"/>
      <c r="H7" s="325"/>
      <c r="I7" s="326"/>
      <c r="K7" s="324" t="s">
        <v>1</v>
      </c>
      <c r="L7" s="325"/>
      <c r="M7" s="325"/>
      <c r="N7" s="325"/>
      <c r="O7" s="326"/>
      <c r="Q7" s="9" t="s">
        <v>3</v>
      </c>
      <c r="S7" s="9" t="s">
        <v>3</v>
      </c>
      <c r="U7" s="253" t="s">
        <v>2</v>
      </c>
    </row>
    <row r="8" spans="3:24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Q8" s="15" t="s">
        <v>4</v>
      </c>
      <c r="S8" s="15" t="s">
        <v>4</v>
      </c>
      <c r="U8" s="254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1" t="s">
        <v>8</v>
      </c>
      <c r="U9" s="255" t="s">
        <v>8</v>
      </c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6"/>
      <c r="S10" s="24"/>
      <c r="U10" s="256"/>
      <c r="V10" s="16"/>
      <c r="W10" s="16"/>
      <c r="X10" s="16"/>
    </row>
    <row r="11" spans="3:24">
      <c r="C11" s="43" t="s">
        <v>176</v>
      </c>
      <c r="E11" s="272"/>
      <c r="F11" s="27"/>
      <c r="G11" s="38"/>
      <c r="H11" s="39"/>
      <c r="I11" s="40"/>
      <c r="K11" s="37"/>
      <c r="L11" s="27"/>
      <c r="M11" s="38"/>
      <c r="N11" s="39"/>
      <c r="O11" s="40"/>
      <c r="Q11" s="256"/>
      <c r="S11" s="24"/>
      <c r="U11" s="256"/>
      <c r="V11" s="16"/>
      <c r="W11" s="16"/>
      <c r="X11" s="16"/>
    </row>
    <row r="12" spans="3:24">
      <c r="C12" s="73" t="s">
        <v>22</v>
      </c>
      <c r="E12" s="273">
        <v>-549</v>
      </c>
      <c r="F12" s="27"/>
      <c r="G12" s="41">
        <v>-549</v>
      </c>
      <c r="H12" s="29"/>
      <c r="I12" s="30">
        <f>E12-G12</f>
        <v>0</v>
      </c>
      <c r="K12" s="26">
        <v>-5902</v>
      </c>
      <c r="L12" s="27"/>
      <c r="M12" s="284">
        <v>-5902</v>
      </c>
      <c r="N12" s="29"/>
      <c r="O12" s="30">
        <f>K12-M12</f>
        <v>0</v>
      </c>
      <c r="Q12" s="267">
        <v>-6450</v>
      </c>
      <c r="R12" s="72"/>
      <c r="S12" s="77">
        <v>-6350</v>
      </c>
      <c r="U12" s="267">
        <v>-6450</v>
      </c>
      <c r="V12" s="16"/>
      <c r="W12" s="16"/>
      <c r="X12" s="16"/>
    </row>
    <row r="13" spans="3:24">
      <c r="C13" s="73" t="s">
        <v>23</v>
      </c>
      <c r="E13" s="273">
        <v>0</v>
      </c>
      <c r="F13" s="27"/>
      <c r="G13" s="41">
        <v>0</v>
      </c>
      <c r="H13" s="29"/>
      <c r="I13" s="30">
        <f>E13-G13</f>
        <v>0</v>
      </c>
      <c r="K13" s="26">
        <v>0</v>
      </c>
      <c r="L13" s="27"/>
      <c r="M13" s="279">
        <v>0</v>
      </c>
      <c r="N13" s="29"/>
      <c r="O13" s="30">
        <f>K13-M13</f>
        <v>0</v>
      </c>
      <c r="Q13" s="267">
        <v>-450</v>
      </c>
      <c r="R13" s="72"/>
      <c r="S13" s="77">
        <v>-450</v>
      </c>
      <c r="U13" s="267">
        <v>-700</v>
      </c>
      <c r="V13" s="16"/>
      <c r="W13" s="16"/>
      <c r="X13" s="25"/>
    </row>
    <row r="14" spans="3:24">
      <c r="C14" s="73" t="s">
        <v>196</v>
      </c>
      <c r="E14" s="273">
        <v>0</v>
      </c>
      <c r="F14" s="27"/>
      <c r="G14" s="41">
        <v>0</v>
      </c>
      <c r="H14" s="29"/>
      <c r="I14" s="30">
        <f>E14-G14</f>
        <v>0</v>
      </c>
      <c r="K14" s="26">
        <v>0</v>
      </c>
      <c r="L14" s="27"/>
      <c r="M14" s="279">
        <v>0</v>
      </c>
      <c r="N14" s="29"/>
      <c r="O14" s="30">
        <f>K14-M14</f>
        <v>0</v>
      </c>
      <c r="Q14" s="267">
        <v>-40</v>
      </c>
      <c r="R14" s="72"/>
      <c r="S14" s="77">
        <v>-40</v>
      </c>
      <c r="U14" s="267">
        <v>-40</v>
      </c>
      <c r="V14" s="16"/>
      <c r="W14" s="16"/>
      <c r="X14" s="25"/>
    </row>
    <row r="15" spans="3:24">
      <c r="C15" s="73" t="s">
        <v>197</v>
      </c>
      <c r="E15" s="273">
        <v>0</v>
      </c>
      <c r="F15" s="27"/>
      <c r="G15" s="41">
        <v>-150</v>
      </c>
      <c r="H15" s="29"/>
      <c r="I15" s="30">
        <f>E15-G15</f>
        <v>150</v>
      </c>
      <c r="K15" s="26">
        <v>0</v>
      </c>
      <c r="L15" s="27"/>
      <c r="M15" s="279">
        <v>-200</v>
      </c>
      <c r="N15" s="29"/>
      <c r="O15" s="30">
        <f>K15-M15</f>
        <v>200</v>
      </c>
      <c r="Q15" s="267">
        <v>0</v>
      </c>
      <c r="R15" s="72"/>
      <c r="S15" s="77">
        <v>0</v>
      </c>
      <c r="U15" s="267">
        <v>0</v>
      </c>
      <c r="V15" s="16"/>
      <c r="W15" s="16"/>
      <c r="X15" s="25"/>
    </row>
    <row r="16" spans="3:24">
      <c r="C16" s="73" t="s">
        <v>211</v>
      </c>
      <c r="E16" s="280">
        <v>0</v>
      </c>
      <c r="F16" s="281"/>
      <c r="G16" s="282">
        <v>0</v>
      </c>
      <c r="H16" s="283"/>
      <c r="I16" s="30">
        <f>E16-G16</f>
        <v>0</v>
      </c>
      <c r="J16" s="270"/>
      <c r="K16" s="76">
        <v>0</v>
      </c>
      <c r="L16" s="278"/>
      <c r="M16" s="282">
        <v>0</v>
      </c>
      <c r="N16" s="39"/>
      <c r="O16" s="30">
        <f>K16-M16</f>
        <v>0</v>
      </c>
      <c r="Q16" s="276">
        <v>-1</v>
      </c>
      <c r="S16" s="287">
        <v>-1</v>
      </c>
      <c r="U16" s="267">
        <v>-1</v>
      </c>
      <c r="V16" s="16"/>
      <c r="W16" s="16"/>
      <c r="X16" s="25"/>
    </row>
    <row r="17" spans="3:24">
      <c r="C17" s="43" t="s">
        <v>192</v>
      </c>
      <c r="E17" s="44">
        <f>SUM(E12:E16)</f>
        <v>-549</v>
      </c>
      <c r="F17" s="33"/>
      <c r="G17" s="269">
        <f>SUM(G12:G16)</f>
        <v>-699</v>
      </c>
      <c r="H17" s="47"/>
      <c r="I17" s="48">
        <f>SUM(I12:I16)</f>
        <v>150</v>
      </c>
      <c r="K17" s="44">
        <f>SUM(K12:K16)</f>
        <v>-5902</v>
      </c>
      <c r="L17" s="45"/>
      <c r="M17" s="46">
        <f>SUM(M12:M16)</f>
        <v>-6102</v>
      </c>
      <c r="N17" s="47"/>
      <c r="O17" s="48">
        <f>SUM(O12:O16)</f>
        <v>200</v>
      </c>
      <c r="Q17" s="259">
        <f>SUM(Q12:Q16)</f>
        <v>-6941</v>
      </c>
      <c r="S17" s="259">
        <f>SUM(S12:S16)</f>
        <v>-6841</v>
      </c>
      <c r="U17" s="259">
        <f>SUM(U12:U16)</f>
        <v>-7191</v>
      </c>
      <c r="V17" s="16"/>
      <c r="W17" s="16"/>
      <c r="X17" s="25"/>
    </row>
    <row r="18" spans="3:24">
      <c r="C18" s="43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56"/>
      <c r="S18" s="256"/>
      <c r="U18" s="256"/>
      <c r="V18" s="16"/>
      <c r="W18" s="16"/>
      <c r="X18" s="25"/>
    </row>
    <row r="19" spans="3:24">
      <c r="C19" s="43" t="s">
        <v>98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56"/>
      <c r="U19" s="24"/>
      <c r="V19" s="16"/>
      <c r="W19" s="16"/>
      <c r="X19" s="25"/>
    </row>
    <row r="20" spans="3:24">
      <c r="C20" s="10" t="s">
        <v>22</v>
      </c>
      <c r="E20" s="58">
        <v>549</v>
      </c>
      <c r="F20" s="175"/>
      <c r="G20" s="59">
        <v>623</v>
      </c>
      <c r="H20" s="39"/>
      <c r="I20" s="30">
        <f>E20-G20</f>
        <v>-74</v>
      </c>
      <c r="K20" s="58">
        <v>5902</v>
      </c>
      <c r="L20" s="175"/>
      <c r="M20" s="59">
        <v>5899</v>
      </c>
      <c r="N20" s="39"/>
      <c r="O20" s="30">
        <f>K20-M20</f>
        <v>3</v>
      </c>
      <c r="Q20" s="31">
        <v>6450</v>
      </c>
      <c r="S20" s="267">
        <v>6350</v>
      </c>
      <c r="U20" s="31">
        <v>6450</v>
      </c>
      <c r="V20" s="16"/>
      <c r="W20" s="16"/>
      <c r="X20" s="25"/>
    </row>
    <row r="21" spans="3:24" ht="16.5" customHeight="1">
      <c r="C21" s="70" t="s">
        <v>195</v>
      </c>
      <c r="E21" s="76">
        <v>0</v>
      </c>
      <c r="F21" s="175"/>
      <c r="G21" s="59">
        <v>0</v>
      </c>
      <c r="H21" s="39"/>
      <c r="I21" s="30">
        <f>E21-G21</f>
        <v>0</v>
      </c>
      <c r="K21" s="58">
        <v>0</v>
      </c>
      <c r="L21" s="175"/>
      <c r="M21" s="59">
        <v>0</v>
      </c>
      <c r="N21" s="39"/>
      <c r="O21" s="30">
        <f>K21-M21</f>
        <v>0</v>
      </c>
      <c r="Q21" s="31">
        <v>450</v>
      </c>
      <c r="S21" s="267">
        <v>450</v>
      </c>
      <c r="U21" s="31">
        <v>700</v>
      </c>
      <c r="V21" s="16"/>
      <c r="W21" s="16"/>
      <c r="X21" s="25"/>
    </row>
    <row r="22" spans="3:24">
      <c r="C22" s="70" t="s">
        <v>24</v>
      </c>
      <c r="E22" s="58">
        <v>0</v>
      </c>
      <c r="F22" s="175"/>
      <c r="G22" s="59">
        <v>150</v>
      </c>
      <c r="H22" s="39"/>
      <c r="I22" s="30">
        <f>E22-G22</f>
        <v>-150</v>
      </c>
      <c r="K22" s="58">
        <v>0</v>
      </c>
      <c r="L22" s="175"/>
      <c r="M22" s="271">
        <v>203</v>
      </c>
      <c r="N22" s="39"/>
      <c r="O22" s="30">
        <f>K22-M22</f>
        <v>-203</v>
      </c>
      <c r="Q22" s="31">
        <v>40</v>
      </c>
      <c r="S22" s="267">
        <v>40</v>
      </c>
      <c r="U22" s="31">
        <v>40</v>
      </c>
      <c r="V22" s="16"/>
      <c r="W22" s="16"/>
      <c r="X22" s="16"/>
    </row>
    <row r="23" spans="3:24">
      <c r="C23" s="70" t="s">
        <v>198</v>
      </c>
      <c r="E23" s="58">
        <v>0</v>
      </c>
      <c r="F23" s="175"/>
      <c r="G23" s="59">
        <v>0</v>
      </c>
      <c r="H23" s="39"/>
      <c r="I23" s="30">
        <f>E23-G23</f>
        <v>0</v>
      </c>
      <c r="K23" s="58">
        <v>0</v>
      </c>
      <c r="L23" s="175"/>
      <c r="M23" s="271">
        <v>0</v>
      </c>
      <c r="N23" s="39"/>
      <c r="O23" s="30">
        <f>K23-M23</f>
        <v>0</v>
      </c>
      <c r="Q23" s="31"/>
      <c r="S23" s="267"/>
      <c r="U23" s="31"/>
      <c r="V23" s="16"/>
      <c r="W23" s="16"/>
      <c r="X23" s="16"/>
    </row>
    <row r="24" spans="3:24">
      <c r="C24" s="70" t="s">
        <v>194</v>
      </c>
      <c r="E24" s="58">
        <v>0</v>
      </c>
      <c r="F24" s="175"/>
      <c r="G24" s="59">
        <v>0</v>
      </c>
      <c r="H24" s="39"/>
      <c r="I24" s="30">
        <f>E24-G24</f>
        <v>0</v>
      </c>
      <c r="K24" s="58">
        <v>0</v>
      </c>
      <c r="L24" s="175"/>
      <c r="M24" s="271">
        <v>0</v>
      </c>
      <c r="N24" s="39"/>
      <c r="O24" s="35">
        <f>K24-M24</f>
        <v>0</v>
      </c>
      <c r="Q24" s="31">
        <v>1</v>
      </c>
      <c r="S24" s="267">
        <v>1</v>
      </c>
      <c r="U24" s="31">
        <v>1</v>
      </c>
      <c r="V24" s="16"/>
      <c r="W24" s="16"/>
      <c r="X24" s="16"/>
    </row>
    <row r="25" spans="3:24">
      <c r="C25" s="43" t="s">
        <v>29</v>
      </c>
      <c r="E25" s="44">
        <f>SUM(E20:E24)</f>
        <v>549</v>
      </c>
      <c r="F25" s="47"/>
      <c r="G25" s="46">
        <f>SUM(G20:G24)</f>
        <v>773</v>
      </c>
      <c r="H25" s="74"/>
      <c r="I25" s="46">
        <f>SUM(I20:I24)</f>
        <v>-224</v>
      </c>
      <c r="K25" s="44">
        <f>SUM(K20:K24)</f>
        <v>5902</v>
      </c>
      <c r="L25" s="47"/>
      <c r="M25" s="46">
        <f>SUM(M20:M24)</f>
        <v>6102</v>
      </c>
      <c r="N25" s="74"/>
      <c r="O25" s="46">
        <f>SUM(O20:O24)</f>
        <v>-200</v>
      </c>
      <c r="Q25" s="49">
        <f>SUM(Q20:Q24)</f>
        <v>6941</v>
      </c>
      <c r="S25" s="259">
        <f>SUM(S20:S24)</f>
        <v>6841</v>
      </c>
      <c r="U25" s="49">
        <f>SUM(U20:U24)</f>
        <v>7191</v>
      </c>
      <c r="V25" s="16"/>
      <c r="W25" s="16"/>
      <c r="X25" s="16"/>
    </row>
    <row r="26" spans="3:24">
      <c r="C26" s="10"/>
      <c r="E26" s="26"/>
      <c r="F26" s="27"/>
      <c r="G26" s="41"/>
      <c r="H26" s="29"/>
      <c r="I26" s="30"/>
      <c r="K26" s="26"/>
      <c r="L26" s="27"/>
      <c r="M26" s="41"/>
      <c r="N26" s="29"/>
      <c r="O26" s="30"/>
      <c r="Q26" s="260"/>
      <c r="S26" s="10"/>
      <c r="U26" s="260"/>
      <c r="V26" s="16"/>
      <c r="W26" s="16"/>
      <c r="X26" s="16"/>
    </row>
    <row r="27" spans="3:24">
      <c r="C27" s="43" t="s">
        <v>190</v>
      </c>
      <c r="E27" s="44">
        <f>E17+E25</f>
        <v>0</v>
      </c>
      <c r="F27" s="45"/>
      <c r="G27" s="46">
        <f>-(G17+G25)</f>
        <v>-74</v>
      </c>
      <c r="H27" s="47"/>
      <c r="I27" s="48">
        <f>(I17+I25)</f>
        <v>-74</v>
      </c>
      <c r="K27" s="44">
        <f>K17+K25</f>
        <v>0</v>
      </c>
      <c r="L27" s="45"/>
      <c r="M27" s="46">
        <f>-(M17+M25)</f>
        <v>0</v>
      </c>
      <c r="N27" s="47"/>
      <c r="O27" s="48">
        <f>(O17+O25)</f>
        <v>0</v>
      </c>
      <c r="Q27" s="259">
        <f>Q17+Q25</f>
        <v>0</v>
      </c>
      <c r="S27" s="259">
        <f>S17+S25</f>
        <v>0</v>
      </c>
      <c r="U27" s="259">
        <f>U17+U25</f>
        <v>0</v>
      </c>
      <c r="V27" s="16"/>
      <c r="W27" s="16"/>
      <c r="X27" s="16"/>
    </row>
    <row r="28" spans="3:24">
      <c r="C28" s="43"/>
      <c r="E28" s="272"/>
      <c r="F28" s="274"/>
      <c r="G28" s="176"/>
      <c r="H28" s="39"/>
      <c r="I28" s="40"/>
      <c r="K28" s="37"/>
      <c r="L28" s="27"/>
      <c r="M28" s="38"/>
      <c r="N28" s="39"/>
      <c r="O28" s="40"/>
      <c r="Q28" s="256"/>
      <c r="S28" s="24"/>
      <c r="U28" s="256"/>
      <c r="V28" s="16"/>
      <c r="W28" s="16"/>
      <c r="X28" s="16"/>
    </row>
    <row r="29" spans="3:24" ht="13.5" thickBot="1">
      <c r="C29" s="61"/>
      <c r="E29" s="167"/>
      <c r="F29" s="63"/>
      <c r="G29" s="64"/>
      <c r="H29" s="65"/>
      <c r="I29" s="66"/>
      <c r="K29" s="62"/>
      <c r="L29" s="63"/>
      <c r="M29" s="64"/>
      <c r="N29" s="65"/>
      <c r="O29" s="66"/>
      <c r="Q29" s="261"/>
      <c r="S29" s="61"/>
      <c r="U29" s="261"/>
      <c r="V29" s="16"/>
      <c r="W29" s="16"/>
      <c r="X29" s="16"/>
    </row>
    <row r="30" spans="3:24">
      <c r="O30" s="252"/>
      <c r="Q30" s="2"/>
      <c r="V30" s="16"/>
    </row>
    <row r="31" spans="3:24">
      <c r="E31" s="247"/>
      <c r="O31" s="243"/>
      <c r="Q31" s="2"/>
    </row>
    <row r="32" spans="3:24">
      <c r="Q32" s="298"/>
      <c r="R32" s="72"/>
      <c r="S32" s="299"/>
    </row>
    <row r="33" spans="17:19">
      <c r="Q33" s="298"/>
      <c r="R33" s="72"/>
      <c r="S33" s="299"/>
    </row>
    <row r="34" spans="17:19">
      <c r="Q34" s="298"/>
      <c r="R34" s="72"/>
      <c r="S34" s="299"/>
    </row>
    <row r="35" spans="17:19">
      <c r="Q35" s="298"/>
      <c r="R35" s="72"/>
      <c r="S35" s="299"/>
    </row>
    <row r="36" spans="17:19">
      <c r="Q36" s="300"/>
      <c r="R36" s="72"/>
      <c r="S36" s="22"/>
    </row>
    <row r="37" spans="17:19">
      <c r="Q37" s="301"/>
      <c r="R37" s="72"/>
      <c r="S37" s="301"/>
    </row>
    <row r="38" spans="17:19">
      <c r="Q38" s="301"/>
      <c r="R38" s="72"/>
      <c r="S38" s="301"/>
    </row>
    <row r="39" spans="17:19">
      <c r="Q39" s="22"/>
      <c r="R39" s="72"/>
      <c r="S39" s="301"/>
    </row>
    <row r="40" spans="17:19">
      <c r="Q40" s="54"/>
      <c r="R40" s="72"/>
      <c r="S40" s="298"/>
    </row>
    <row r="41" spans="17:19">
      <c r="Q41" s="54"/>
      <c r="R41" s="72"/>
      <c r="S41" s="298"/>
    </row>
    <row r="42" spans="17:19">
      <c r="Q42" s="54"/>
      <c r="R42" s="72"/>
      <c r="S42" s="298"/>
    </row>
    <row r="43" spans="17:19">
      <c r="Q43" s="54"/>
      <c r="R43" s="72"/>
      <c r="S43" s="298"/>
    </row>
    <row r="44" spans="17:19">
      <c r="Q44" s="54"/>
      <c r="R44" s="72"/>
      <c r="S44" s="298"/>
    </row>
    <row r="45" spans="17:19">
      <c r="Q45" s="22"/>
      <c r="R45" s="72"/>
      <c r="S45" s="301"/>
    </row>
    <row r="46" spans="17:19">
      <c r="Q46" s="302"/>
      <c r="R46" s="72"/>
      <c r="S46" s="72"/>
    </row>
    <row r="47" spans="17:19">
      <c r="Q47" s="301"/>
      <c r="R47" s="72"/>
      <c r="S47" s="301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4"/>
  <sheetViews>
    <sheetView zoomScale="85" zoomScaleNormal="85" workbookViewId="0">
      <selection activeCell="B46" sqref="B46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8"/>
      <c r="B1" s="79"/>
      <c r="C1" s="79"/>
      <c r="D1" s="80"/>
      <c r="E1" s="80"/>
      <c r="F1" s="80"/>
      <c r="G1" s="80"/>
      <c r="H1" s="80"/>
      <c r="I1" s="80"/>
      <c r="J1" s="80"/>
      <c r="K1" s="80"/>
      <c r="L1" s="81"/>
    </row>
    <row r="2" spans="1:12" ht="15">
      <c r="A2" s="82"/>
      <c r="B2" s="358">
        <v>43132</v>
      </c>
      <c r="C2" s="359"/>
      <c r="D2" s="359"/>
      <c r="E2" s="359"/>
      <c r="F2" s="360"/>
      <c r="G2" s="83"/>
      <c r="H2" s="346" t="s">
        <v>99</v>
      </c>
      <c r="I2" s="347"/>
      <c r="J2" s="348"/>
      <c r="K2" s="83"/>
      <c r="L2" s="84"/>
    </row>
    <row r="3" spans="1:12" ht="14.25">
      <c r="A3" s="85"/>
      <c r="B3" s="86"/>
      <c r="C3" s="87"/>
      <c r="D3" s="88"/>
      <c r="E3" s="88"/>
      <c r="F3" s="89"/>
      <c r="G3" s="89"/>
      <c r="H3" s="89"/>
      <c r="I3" s="89"/>
      <c r="J3" s="89"/>
      <c r="K3" s="89"/>
      <c r="L3" s="90"/>
    </row>
    <row r="4" spans="1:12" ht="15" customHeight="1">
      <c r="A4" s="85"/>
      <c r="B4" s="349" t="s">
        <v>32</v>
      </c>
      <c r="C4" s="350"/>
      <c r="D4" s="350"/>
      <c r="E4" s="351"/>
      <c r="F4" s="355" t="s">
        <v>201</v>
      </c>
      <c r="G4" s="356"/>
      <c r="H4" s="357"/>
      <c r="I4" s="355" t="s">
        <v>202</v>
      </c>
      <c r="J4" s="356"/>
      <c r="K4" s="357"/>
      <c r="L4" s="90"/>
    </row>
    <row r="5" spans="1:12" ht="73.5" customHeight="1">
      <c r="A5" s="85"/>
      <c r="B5" s="352"/>
      <c r="C5" s="353"/>
      <c r="D5" s="353"/>
      <c r="E5" s="354"/>
      <c r="F5" s="91" t="s">
        <v>33</v>
      </c>
      <c r="G5" s="91" t="s">
        <v>34</v>
      </c>
      <c r="H5" s="91" t="s">
        <v>35</v>
      </c>
      <c r="I5" s="91" t="s">
        <v>33</v>
      </c>
      <c r="J5" s="91" t="s">
        <v>34</v>
      </c>
      <c r="K5" s="91" t="s">
        <v>35</v>
      </c>
      <c r="L5" s="90"/>
    </row>
    <row r="6" spans="1:12" s="95" customFormat="1" ht="15" customHeight="1">
      <c r="A6" s="92"/>
      <c r="B6" s="343"/>
      <c r="C6" s="344"/>
      <c r="D6" s="344"/>
      <c r="E6" s="345"/>
      <c r="F6" s="93"/>
      <c r="G6" s="93"/>
      <c r="H6" s="93"/>
      <c r="I6" s="93"/>
      <c r="J6" s="93"/>
      <c r="K6" s="93"/>
      <c r="L6" s="94"/>
    </row>
    <row r="7" spans="1:12" s="95" customFormat="1" ht="15">
      <c r="A7" s="92"/>
      <c r="B7" s="340" t="s">
        <v>36</v>
      </c>
      <c r="C7" s="341"/>
      <c r="D7" s="341"/>
      <c r="E7" s="342"/>
      <c r="F7" s="304">
        <v>4038</v>
      </c>
      <c r="G7" s="96">
        <v>0</v>
      </c>
      <c r="H7" s="96">
        <f>G7+F7</f>
        <v>4038</v>
      </c>
      <c r="I7" s="96">
        <v>3329</v>
      </c>
      <c r="J7" s="96">
        <v>1171</v>
      </c>
      <c r="K7" s="96">
        <f>I7+J7</f>
        <v>4500</v>
      </c>
      <c r="L7" s="94"/>
    </row>
    <row r="8" spans="1:12" s="95" customFormat="1" ht="15" hidden="1" customHeight="1">
      <c r="A8" s="92"/>
      <c r="B8" s="97"/>
      <c r="C8" s="366" t="s">
        <v>37</v>
      </c>
      <c r="D8" s="367"/>
      <c r="E8" s="368"/>
      <c r="F8" s="364"/>
      <c r="G8" s="364"/>
      <c r="H8" s="364"/>
      <c r="I8" s="369"/>
      <c r="J8" s="369"/>
      <c r="K8" s="364"/>
      <c r="L8" s="94"/>
    </row>
    <row r="9" spans="1:12" s="95" customFormat="1" ht="14.25" customHeight="1">
      <c r="A9" s="92"/>
      <c r="B9" s="98" t="s">
        <v>38</v>
      </c>
      <c r="C9" s="99" t="s">
        <v>39</v>
      </c>
      <c r="D9" s="99" t="s">
        <v>40</v>
      </c>
      <c r="E9" s="99" t="s">
        <v>41</v>
      </c>
      <c r="F9" s="365"/>
      <c r="G9" s="365"/>
      <c r="H9" s="365"/>
      <c r="I9" s="370"/>
      <c r="J9" s="370"/>
      <c r="K9" s="365"/>
      <c r="L9" s="94"/>
    </row>
    <row r="10" spans="1:12" s="95" customFormat="1" ht="14.25" customHeight="1">
      <c r="A10" s="92"/>
      <c r="B10" s="100" t="s">
        <v>161</v>
      </c>
      <c r="C10" s="218">
        <v>0.02</v>
      </c>
      <c r="D10" s="219">
        <v>0.04</v>
      </c>
      <c r="E10" s="220">
        <v>0.94</v>
      </c>
      <c r="F10" s="217">
        <v>1486</v>
      </c>
      <c r="G10" s="217">
        <v>133</v>
      </c>
      <c r="H10" s="101">
        <f t="shared" ref="H10:H16" si="0">F10+G10</f>
        <v>1619</v>
      </c>
      <c r="I10" s="177">
        <v>1561</v>
      </c>
      <c r="J10" s="177">
        <v>142</v>
      </c>
      <c r="K10" s="101">
        <f>I10+J10-1</f>
        <v>1702</v>
      </c>
      <c r="L10" s="94"/>
    </row>
    <row r="11" spans="1:12" s="95" customFormat="1" ht="14.25" customHeight="1">
      <c r="A11" s="92"/>
      <c r="B11" s="102" t="s">
        <v>43</v>
      </c>
      <c r="C11" s="221">
        <v>0.13</v>
      </c>
      <c r="D11" s="222">
        <v>0</v>
      </c>
      <c r="E11" s="220">
        <v>0.87</v>
      </c>
      <c r="F11" s="217">
        <v>19</v>
      </c>
      <c r="G11" s="217">
        <v>0</v>
      </c>
      <c r="H11" s="101">
        <f t="shared" si="0"/>
        <v>19</v>
      </c>
      <c r="I11" s="217">
        <v>24</v>
      </c>
      <c r="J11" s="177">
        <v>0</v>
      </c>
      <c r="K11" s="101">
        <f t="shared" ref="K11:K16" si="1">I11+J11</f>
        <v>24</v>
      </c>
      <c r="L11" s="94"/>
    </row>
    <row r="12" spans="1:12" s="95" customFormat="1" ht="14.25" customHeight="1">
      <c r="A12" s="92"/>
      <c r="B12" s="102" t="s">
        <v>44</v>
      </c>
      <c r="C12" s="221">
        <v>0.01</v>
      </c>
      <c r="D12" s="222">
        <v>0</v>
      </c>
      <c r="E12" s="220">
        <v>0.99</v>
      </c>
      <c r="F12" s="217">
        <v>1217</v>
      </c>
      <c r="G12" s="217">
        <v>540</v>
      </c>
      <c r="H12" s="101">
        <f t="shared" si="0"/>
        <v>1757</v>
      </c>
      <c r="I12" s="177">
        <f>1386-77</f>
        <v>1309</v>
      </c>
      <c r="J12" s="177">
        <v>587</v>
      </c>
      <c r="K12" s="101">
        <f t="shared" si="1"/>
        <v>1896</v>
      </c>
      <c r="L12" s="94"/>
    </row>
    <row r="13" spans="1:12" s="95" customFormat="1" ht="14.25">
      <c r="A13" s="92"/>
      <c r="B13" s="102" t="s">
        <v>42</v>
      </c>
      <c r="C13" s="221">
        <v>0.15</v>
      </c>
      <c r="D13" s="222">
        <v>0</v>
      </c>
      <c r="E13" s="220">
        <v>0.85</v>
      </c>
      <c r="F13" s="217">
        <v>428</v>
      </c>
      <c r="G13" s="217">
        <v>257</v>
      </c>
      <c r="H13" s="101">
        <f t="shared" si="0"/>
        <v>685</v>
      </c>
      <c r="I13" s="177">
        <v>459</v>
      </c>
      <c r="J13" s="177">
        <v>283</v>
      </c>
      <c r="K13" s="101">
        <f t="shared" si="1"/>
        <v>742</v>
      </c>
      <c r="L13" s="94"/>
    </row>
    <row r="14" spans="1:12" s="95" customFormat="1" ht="14.25">
      <c r="A14" s="92"/>
      <c r="B14" s="102" t="s">
        <v>193</v>
      </c>
      <c r="C14" s="221">
        <v>0</v>
      </c>
      <c r="D14" s="222">
        <v>0</v>
      </c>
      <c r="E14" s="220">
        <v>1</v>
      </c>
      <c r="F14" s="217">
        <v>0</v>
      </c>
      <c r="G14" s="217">
        <v>0</v>
      </c>
      <c r="H14" s="101">
        <f t="shared" si="0"/>
        <v>0</v>
      </c>
      <c r="I14" s="177">
        <v>0</v>
      </c>
      <c r="J14" s="177">
        <v>0</v>
      </c>
      <c r="K14" s="101">
        <f t="shared" si="1"/>
        <v>0</v>
      </c>
      <c r="L14" s="94"/>
    </row>
    <row r="15" spans="1:12" s="95" customFormat="1" ht="14.25" customHeight="1">
      <c r="A15" s="92"/>
      <c r="B15" s="102" t="s">
        <v>162</v>
      </c>
      <c r="C15" s="221">
        <v>0.22</v>
      </c>
      <c r="D15" s="222">
        <v>0.71</v>
      </c>
      <c r="E15" s="220">
        <v>7.0000000000000007E-2</v>
      </c>
      <c r="F15" s="217">
        <v>41</v>
      </c>
      <c r="G15" s="217">
        <v>0</v>
      </c>
      <c r="H15" s="101">
        <f t="shared" si="0"/>
        <v>41</v>
      </c>
      <c r="I15" s="177">
        <v>49</v>
      </c>
      <c r="J15" s="177">
        <v>0</v>
      </c>
      <c r="K15" s="101">
        <f t="shared" si="1"/>
        <v>49</v>
      </c>
      <c r="L15" s="94"/>
    </row>
    <row r="16" spans="1:12" s="95" customFormat="1" ht="14.25" customHeight="1">
      <c r="A16" s="92"/>
      <c r="B16" s="102" t="s">
        <v>45</v>
      </c>
      <c r="C16" s="223">
        <v>0</v>
      </c>
      <c r="D16" s="224">
        <v>0</v>
      </c>
      <c r="E16" s="225">
        <v>1</v>
      </c>
      <c r="F16" s="226">
        <v>86</v>
      </c>
      <c r="G16" s="226">
        <v>0</v>
      </c>
      <c r="H16" s="101">
        <f t="shared" si="0"/>
        <v>86</v>
      </c>
      <c r="I16" s="227">
        <v>86</v>
      </c>
      <c r="J16" s="227">
        <v>0</v>
      </c>
      <c r="K16" s="101">
        <f t="shared" si="1"/>
        <v>86</v>
      </c>
      <c r="L16" s="94"/>
    </row>
    <row r="17" spans="1:12" s="95" customFormat="1" ht="14.25" customHeight="1">
      <c r="A17" s="92"/>
      <c r="B17" s="103" t="s">
        <v>46</v>
      </c>
      <c r="C17" s="104">
        <v>35</v>
      </c>
      <c r="D17" s="104">
        <v>80</v>
      </c>
      <c r="E17" s="104">
        <v>898</v>
      </c>
      <c r="F17" s="105">
        <f>SUM(F10:F16)</f>
        <v>3277</v>
      </c>
      <c r="G17" s="105">
        <f>SUM(G10:G16)</f>
        <v>930</v>
      </c>
      <c r="H17" s="105">
        <f>SUM(H10:H16)</f>
        <v>4207</v>
      </c>
      <c r="I17" s="105">
        <f>SUM(I10:I16)</f>
        <v>3488</v>
      </c>
      <c r="J17" s="105">
        <f>SUM(J10:J16)</f>
        <v>1012</v>
      </c>
      <c r="K17" s="105">
        <f>SUM(I17:J17)</f>
        <v>4500</v>
      </c>
      <c r="L17" s="94"/>
    </row>
    <row r="18" spans="1:12" s="95" customFormat="1" ht="15">
      <c r="A18" s="92"/>
      <c r="B18" s="98" t="s">
        <v>47</v>
      </c>
      <c r="C18" s="361"/>
      <c r="D18" s="362"/>
      <c r="E18" s="363"/>
      <c r="F18" s="106">
        <f>F17-F7</f>
        <v>-761</v>
      </c>
      <c r="G18" s="106">
        <f>G17-G7</f>
        <v>930</v>
      </c>
      <c r="H18" s="105">
        <f>H17-H7</f>
        <v>169</v>
      </c>
      <c r="I18" s="105">
        <f>I17-I7</f>
        <v>159</v>
      </c>
      <c r="J18" s="105">
        <f>J17-J7</f>
        <v>-159</v>
      </c>
      <c r="K18" s="105">
        <f>SUM(I18:J18)</f>
        <v>0</v>
      </c>
      <c r="L18" s="94"/>
    </row>
    <row r="19" spans="1:12" s="95" customFormat="1" ht="15">
      <c r="A19" s="92"/>
      <c r="B19" s="361"/>
      <c r="C19" s="362"/>
      <c r="D19" s="362"/>
      <c r="E19" s="362"/>
      <c r="F19" s="362"/>
      <c r="G19" s="362"/>
      <c r="H19" s="362"/>
      <c r="I19" s="362"/>
      <c r="J19" s="362"/>
      <c r="K19" s="363"/>
      <c r="L19" s="94"/>
    </row>
    <row r="20" spans="1:12" s="95" customFormat="1" ht="15" hidden="1" customHeight="1">
      <c r="A20" s="92"/>
      <c r="B20" s="361" t="s">
        <v>163</v>
      </c>
      <c r="C20" s="362"/>
      <c r="D20" s="362"/>
      <c r="E20" s="363"/>
      <c r="F20" s="228"/>
      <c r="G20" s="228"/>
      <c r="H20" s="229">
        <f>SUM(F20:G20)</f>
        <v>0</v>
      </c>
      <c r="I20" s="228"/>
      <c r="J20" s="228"/>
      <c r="K20" s="229">
        <f>SUM(I20:J20)</f>
        <v>0</v>
      </c>
      <c r="L20" s="94"/>
    </row>
    <row r="21" spans="1:12" ht="15.75" hidden="1" customHeight="1" thickBot="1">
      <c r="A21" s="107"/>
      <c r="B21" s="361"/>
      <c r="C21" s="362"/>
      <c r="D21" s="362"/>
      <c r="E21" s="362"/>
      <c r="F21" s="362"/>
      <c r="G21" s="362"/>
      <c r="H21" s="362"/>
      <c r="I21" s="362"/>
      <c r="J21" s="362"/>
      <c r="K21" s="363"/>
      <c r="L21" s="109"/>
    </row>
    <row r="22" spans="1:12" ht="15" hidden="1" customHeight="1">
      <c r="B22" s="361" t="s">
        <v>164</v>
      </c>
      <c r="C22" s="362"/>
      <c r="D22" s="362"/>
      <c r="E22" s="363"/>
      <c r="F22" s="230"/>
      <c r="G22" s="230"/>
      <c r="H22" s="231">
        <f>SUM(F22:G22)</f>
        <v>0</v>
      </c>
      <c r="I22" s="230"/>
      <c r="J22" s="230"/>
      <c r="K22" s="231">
        <f>SUM(I22:J22)</f>
        <v>0</v>
      </c>
    </row>
    <row r="23" spans="1:12" ht="12.75" hidden="1" customHeight="1">
      <c r="F23" s="246" t="s">
        <v>167</v>
      </c>
    </row>
    <row r="24" spans="1:12">
      <c r="F24" s="289"/>
      <c r="G24" s="289"/>
    </row>
  </sheetData>
  <mergeCells count="19"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  <mergeCell ref="B7:E7"/>
    <mergeCell ref="B6:E6"/>
    <mergeCell ref="H2:J2"/>
    <mergeCell ref="B4:E5"/>
    <mergeCell ref="F4:H4"/>
    <mergeCell ref="I4:K4"/>
    <mergeCell ref="B2:F2"/>
  </mergeCells>
  <phoneticPr fontId="25" type="noConversion"/>
  <conditionalFormatting sqref="J10:J16 I10 I12:I16">
    <cfRule type="expression" dxfId="3" priority="3" stopIfTrue="1">
      <formula>AND($D$58=1,I10&lt;&gt;F10)</formula>
    </cfRule>
  </conditionalFormatting>
  <conditionalFormatting sqref="C10:D16">
    <cfRule type="expression" dxfId="2" priority="4" stopIfTrue="1">
      <formula>$D$59=12</formula>
    </cfRule>
  </conditionalFormatting>
  <conditionalFormatting sqref="J10:J16 I10 I12:I16">
    <cfRule type="expression" dxfId="1" priority="1" stopIfTrue="1">
      <formula>AND($D$58=1,I10&lt;&gt;F10)</formula>
    </cfRule>
  </conditionalFormatting>
  <dataValidations count="2">
    <dataValidation showInputMessage="1" showErrorMessage="1" sqref="C10:C16"/>
    <dataValidation type="custom" allowBlank="1" showInputMessage="1" showErrorMessage="1" sqref="G7 F10:G16 I10:J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topLeftCell="A8" workbookViewId="0">
      <selection activeCell="D96" sqref="D96"/>
    </sheetView>
  </sheetViews>
  <sheetFormatPr defaultRowHeight="14.25"/>
  <cols>
    <col min="1" max="1" width="4.140625" style="118" customWidth="1"/>
    <col min="2" max="2" width="5.85546875" style="120" customWidth="1"/>
    <col min="3" max="3" width="78.5703125" style="121" customWidth="1"/>
    <col min="4" max="9" width="11.7109375" style="121" customWidth="1"/>
    <col min="10" max="10" width="4.5703125" style="118" customWidth="1"/>
    <col min="11" max="11" width="9.140625" style="119"/>
    <col min="12" max="12" width="9.140625" style="122"/>
    <col min="13" max="16384" width="9.140625" style="119"/>
  </cols>
  <sheetData>
    <row r="1" spans="2:10" ht="10.5" customHeight="1" thickBot="1"/>
    <row r="2" spans="2:10">
      <c r="B2" s="178"/>
      <c r="C2" s="79"/>
      <c r="D2" s="79"/>
      <c r="E2" s="79"/>
      <c r="F2" s="79"/>
      <c r="G2" s="79"/>
      <c r="H2" s="79"/>
      <c r="I2" s="79"/>
      <c r="J2" s="81"/>
    </row>
    <row r="3" spans="2:10" ht="15">
      <c r="B3" s="179"/>
      <c r="C3" s="197" t="s">
        <v>160</v>
      </c>
      <c r="D3" s="198"/>
      <c r="E3" s="198"/>
      <c r="F3" s="198"/>
      <c r="G3" s="266" t="s">
        <v>214</v>
      </c>
      <c r="H3" s="265"/>
      <c r="I3" s="199"/>
      <c r="J3" s="123"/>
    </row>
    <row r="4" spans="2:10">
      <c r="B4" s="180"/>
      <c r="C4" s="86"/>
      <c r="D4" s="86"/>
      <c r="E4" s="86"/>
      <c r="F4" s="86"/>
      <c r="G4" s="86"/>
      <c r="H4" s="86"/>
      <c r="I4" s="86"/>
      <c r="J4" s="90"/>
    </row>
    <row r="5" spans="2:10" ht="15">
      <c r="B5" s="180"/>
      <c r="C5" s="375" t="s">
        <v>50</v>
      </c>
      <c r="D5" s="377" t="s">
        <v>1</v>
      </c>
      <c r="E5" s="377"/>
      <c r="F5" s="377"/>
      <c r="G5" s="377" t="s">
        <v>203</v>
      </c>
      <c r="H5" s="377"/>
      <c r="I5" s="377"/>
      <c r="J5" s="90"/>
    </row>
    <row r="6" spans="2:10" ht="45">
      <c r="B6" s="181" t="s">
        <v>56</v>
      </c>
      <c r="C6" s="376"/>
      <c r="D6" s="124" t="s">
        <v>57</v>
      </c>
      <c r="E6" s="124" t="s">
        <v>58</v>
      </c>
      <c r="F6" s="124" t="s">
        <v>59</v>
      </c>
      <c r="G6" s="124" t="s">
        <v>60</v>
      </c>
      <c r="H6" s="124" t="s">
        <v>61</v>
      </c>
      <c r="I6" s="124" t="s">
        <v>62</v>
      </c>
      <c r="J6" s="90"/>
    </row>
    <row r="7" spans="2:10" ht="15" customHeight="1">
      <c r="B7" s="180"/>
      <c r="C7" s="135" t="s">
        <v>117</v>
      </c>
      <c r="D7" s="125"/>
      <c r="E7" s="125"/>
      <c r="F7" s="125"/>
      <c r="G7" s="125"/>
      <c r="H7" s="125"/>
      <c r="I7" s="126"/>
      <c r="J7" s="90"/>
    </row>
    <row r="8" spans="2:10" ht="15" customHeight="1">
      <c r="B8" s="180">
        <v>10.000999999999999</v>
      </c>
      <c r="C8" s="127" t="s">
        <v>165</v>
      </c>
      <c r="D8" s="125">
        <v>211</v>
      </c>
      <c r="E8" s="125">
        <v>211</v>
      </c>
      <c r="F8" s="125">
        <f t="shared" ref="F8:F35" si="0">E8-D8</f>
        <v>0</v>
      </c>
      <c r="G8" s="125">
        <f>100+111</f>
        <v>211</v>
      </c>
      <c r="H8" s="125">
        <f>100+111</f>
        <v>211</v>
      </c>
      <c r="I8" s="125">
        <f t="shared" ref="I8:I35" si="1">H8-G8</f>
        <v>0</v>
      </c>
      <c r="J8" s="90"/>
    </row>
    <row r="9" spans="2:10" ht="15" customHeight="1">
      <c r="B9" s="180">
        <v>10.002000000000001</v>
      </c>
      <c r="C9" s="128" t="s">
        <v>172</v>
      </c>
      <c r="D9" s="232">
        <v>0</v>
      </c>
      <c r="E9" s="232">
        <v>0</v>
      </c>
      <c r="F9" s="143">
        <f t="shared" si="0"/>
        <v>0</v>
      </c>
      <c r="G9" s="232"/>
      <c r="H9" s="232"/>
      <c r="I9" s="125">
        <f t="shared" si="1"/>
        <v>0</v>
      </c>
      <c r="J9" s="90"/>
    </row>
    <row r="10" spans="2:10" ht="15" customHeight="1">
      <c r="B10" s="180">
        <v>10.003</v>
      </c>
      <c r="C10" s="126" t="s">
        <v>205</v>
      </c>
      <c r="D10" s="232">
        <v>2427</v>
      </c>
      <c r="E10" s="232">
        <v>2427</v>
      </c>
      <c r="F10" s="143">
        <f t="shared" si="0"/>
        <v>0</v>
      </c>
      <c r="G10" s="232">
        <f>3283-467</f>
        <v>2816</v>
      </c>
      <c r="H10" s="232">
        <f>3283-467</f>
        <v>2816</v>
      </c>
      <c r="I10" s="125">
        <f t="shared" si="1"/>
        <v>0</v>
      </c>
      <c r="J10" s="90"/>
    </row>
    <row r="11" spans="2:10" ht="15" customHeight="1">
      <c r="B11" s="180">
        <v>10.004</v>
      </c>
      <c r="C11" s="129" t="s">
        <v>206</v>
      </c>
      <c r="D11" s="232">
        <v>403</v>
      </c>
      <c r="E11" s="233">
        <v>403</v>
      </c>
      <c r="F11" s="143">
        <f t="shared" si="0"/>
        <v>0</v>
      </c>
      <c r="G11" s="234">
        <f>250+467</f>
        <v>717</v>
      </c>
      <c r="H11" s="234">
        <f>250+467</f>
        <v>717</v>
      </c>
      <c r="I11" s="125">
        <f t="shared" si="1"/>
        <v>0</v>
      </c>
      <c r="J11" s="90"/>
    </row>
    <row r="12" spans="2:10" ht="15" hidden="1" customHeight="1">
      <c r="B12" s="180">
        <v>10.005000000000001</v>
      </c>
      <c r="C12" s="129"/>
      <c r="D12" s="232"/>
      <c r="E12" s="233"/>
      <c r="F12" s="143">
        <f t="shared" si="0"/>
        <v>0</v>
      </c>
      <c r="G12" s="235"/>
      <c r="H12" s="235"/>
      <c r="I12" s="125">
        <f t="shared" si="1"/>
        <v>0</v>
      </c>
      <c r="J12" s="90"/>
    </row>
    <row r="13" spans="2:10" ht="15" hidden="1" customHeight="1">
      <c r="B13" s="180">
        <v>10.006</v>
      </c>
      <c r="C13" s="184"/>
      <c r="D13" s="232"/>
      <c r="E13" s="233"/>
      <c r="F13" s="143">
        <f t="shared" si="0"/>
        <v>0</v>
      </c>
      <c r="G13" s="235"/>
      <c r="H13" s="235"/>
      <c r="I13" s="125">
        <f t="shared" si="1"/>
        <v>0</v>
      </c>
      <c r="J13" s="90"/>
    </row>
    <row r="14" spans="2:10" ht="15" hidden="1" customHeight="1">
      <c r="B14" s="180">
        <v>10.007</v>
      </c>
      <c r="C14" s="184"/>
      <c r="D14" s="182"/>
      <c r="E14" s="183"/>
      <c r="F14" s="125">
        <f t="shared" si="0"/>
        <v>0</v>
      </c>
      <c r="G14" s="177"/>
      <c r="H14" s="177"/>
      <c r="I14" s="125">
        <f t="shared" si="1"/>
        <v>0</v>
      </c>
      <c r="J14" s="90"/>
    </row>
    <row r="15" spans="2:10" ht="15" hidden="1" customHeight="1">
      <c r="B15" s="180">
        <v>10.007999999999999</v>
      </c>
      <c r="C15" s="184"/>
      <c r="D15" s="182"/>
      <c r="E15" s="183"/>
      <c r="F15" s="125">
        <f t="shared" si="0"/>
        <v>0</v>
      </c>
      <c r="G15" s="177"/>
      <c r="H15" s="177"/>
      <c r="I15" s="125">
        <f t="shared" si="1"/>
        <v>0</v>
      </c>
      <c r="J15" s="90"/>
    </row>
    <row r="16" spans="2:10" ht="15" hidden="1" customHeight="1">
      <c r="B16" s="180">
        <v>10.009</v>
      </c>
      <c r="C16" s="184"/>
      <c r="D16" s="182"/>
      <c r="E16" s="183"/>
      <c r="F16" s="125">
        <f t="shared" si="0"/>
        <v>0</v>
      </c>
      <c r="G16" s="177"/>
      <c r="H16" s="177"/>
      <c r="I16" s="125">
        <f t="shared" si="1"/>
        <v>0</v>
      </c>
      <c r="J16" s="90"/>
    </row>
    <row r="17" spans="2:10" ht="15" hidden="1" customHeight="1">
      <c r="B17" s="180">
        <v>10.01</v>
      </c>
      <c r="C17" s="184"/>
      <c r="D17" s="182"/>
      <c r="E17" s="183"/>
      <c r="F17" s="125">
        <f t="shared" si="0"/>
        <v>0</v>
      </c>
      <c r="G17" s="177"/>
      <c r="H17" s="177"/>
      <c r="I17" s="125">
        <f t="shared" si="1"/>
        <v>0</v>
      </c>
      <c r="J17" s="90"/>
    </row>
    <row r="18" spans="2:10" ht="15" hidden="1" customHeight="1">
      <c r="B18" s="180">
        <v>10.010999999999999</v>
      </c>
      <c r="C18" s="184"/>
      <c r="D18" s="182"/>
      <c r="E18" s="183"/>
      <c r="F18" s="125">
        <f t="shared" si="0"/>
        <v>0</v>
      </c>
      <c r="G18" s="177"/>
      <c r="H18" s="177"/>
      <c r="I18" s="125">
        <f t="shared" si="1"/>
        <v>0</v>
      </c>
      <c r="J18" s="90"/>
    </row>
    <row r="19" spans="2:10" ht="15" hidden="1" customHeight="1">
      <c r="B19" s="180">
        <v>10.012</v>
      </c>
      <c r="C19" s="184"/>
      <c r="D19" s="182"/>
      <c r="E19" s="183"/>
      <c r="F19" s="125">
        <f t="shared" si="0"/>
        <v>0</v>
      </c>
      <c r="G19" s="177"/>
      <c r="H19" s="177"/>
      <c r="I19" s="125">
        <f t="shared" si="1"/>
        <v>0</v>
      </c>
      <c r="J19" s="90"/>
    </row>
    <row r="20" spans="2:10" ht="15" hidden="1" customHeight="1">
      <c r="B20" s="180">
        <v>10.013</v>
      </c>
      <c r="C20" s="184"/>
      <c r="D20" s="182"/>
      <c r="E20" s="183"/>
      <c r="F20" s="125">
        <f t="shared" si="0"/>
        <v>0</v>
      </c>
      <c r="G20" s="177"/>
      <c r="H20" s="177"/>
      <c r="I20" s="125">
        <f t="shared" si="1"/>
        <v>0</v>
      </c>
      <c r="J20" s="90"/>
    </row>
    <row r="21" spans="2:10" ht="15" hidden="1" customHeight="1">
      <c r="B21" s="180">
        <v>10.013999999999999</v>
      </c>
      <c r="C21" s="184"/>
      <c r="D21" s="182"/>
      <c r="E21" s="183"/>
      <c r="F21" s="125">
        <f t="shared" si="0"/>
        <v>0</v>
      </c>
      <c r="G21" s="177"/>
      <c r="H21" s="177"/>
      <c r="I21" s="125">
        <f t="shared" si="1"/>
        <v>0</v>
      </c>
      <c r="J21" s="90"/>
    </row>
    <row r="22" spans="2:10" ht="15" hidden="1" customHeight="1">
      <c r="B22" s="180">
        <v>10.015000000000001</v>
      </c>
      <c r="C22" s="184"/>
      <c r="D22" s="182"/>
      <c r="E22" s="183"/>
      <c r="F22" s="125">
        <f t="shared" si="0"/>
        <v>0</v>
      </c>
      <c r="G22" s="177"/>
      <c r="H22" s="177"/>
      <c r="I22" s="125">
        <f t="shared" si="1"/>
        <v>0</v>
      </c>
      <c r="J22" s="90"/>
    </row>
    <row r="23" spans="2:10" ht="15" hidden="1" customHeight="1">
      <c r="B23" s="180">
        <v>10.016</v>
      </c>
      <c r="C23" s="184"/>
      <c r="D23" s="182"/>
      <c r="E23" s="183"/>
      <c r="F23" s="125">
        <f t="shared" si="0"/>
        <v>0</v>
      </c>
      <c r="G23" s="177"/>
      <c r="H23" s="177"/>
      <c r="I23" s="125">
        <f t="shared" si="1"/>
        <v>0</v>
      </c>
      <c r="J23" s="90"/>
    </row>
    <row r="24" spans="2:10" ht="15" hidden="1" customHeight="1">
      <c r="B24" s="180">
        <v>10.016999999999999</v>
      </c>
      <c r="C24" s="184"/>
      <c r="D24" s="182"/>
      <c r="E24" s="183"/>
      <c r="F24" s="125">
        <f t="shared" si="0"/>
        <v>0</v>
      </c>
      <c r="G24" s="177"/>
      <c r="H24" s="177"/>
      <c r="I24" s="125">
        <f t="shared" si="1"/>
        <v>0</v>
      </c>
      <c r="J24" s="90"/>
    </row>
    <row r="25" spans="2:10" ht="15" hidden="1" customHeight="1">
      <c r="B25" s="180">
        <v>10.018000000000001</v>
      </c>
      <c r="C25" s="184"/>
      <c r="D25" s="182"/>
      <c r="E25" s="183"/>
      <c r="F25" s="125">
        <f t="shared" si="0"/>
        <v>0</v>
      </c>
      <c r="G25" s="177"/>
      <c r="H25" s="177"/>
      <c r="I25" s="125">
        <f t="shared" si="1"/>
        <v>0</v>
      </c>
      <c r="J25" s="90"/>
    </row>
    <row r="26" spans="2:10" ht="15" hidden="1" customHeight="1">
      <c r="B26" s="180">
        <v>10.019</v>
      </c>
      <c r="C26" s="184"/>
      <c r="D26" s="182"/>
      <c r="E26" s="183"/>
      <c r="F26" s="125">
        <f t="shared" si="0"/>
        <v>0</v>
      </c>
      <c r="G26" s="177"/>
      <c r="H26" s="177"/>
      <c r="I26" s="125">
        <f t="shared" si="1"/>
        <v>0</v>
      </c>
      <c r="J26" s="90"/>
    </row>
    <row r="27" spans="2:10" ht="15" hidden="1" customHeight="1">
      <c r="B27" s="180">
        <v>10.02</v>
      </c>
      <c r="C27" s="184"/>
      <c r="D27" s="182"/>
      <c r="E27" s="183"/>
      <c r="F27" s="125">
        <f t="shared" si="0"/>
        <v>0</v>
      </c>
      <c r="G27" s="177"/>
      <c r="H27" s="177"/>
      <c r="I27" s="125">
        <f t="shared" si="1"/>
        <v>0</v>
      </c>
      <c r="J27" s="90"/>
    </row>
    <row r="28" spans="2:10" ht="15" hidden="1" customHeight="1">
      <c r="B28" s="180">
        <v>10.021000000000001</v>
      </c>
      <c r="C28" s="184"/>
      <c r="D28" s="182"/>
      <c r="E28" s="183"/>
      <c r="F28" s="125">
        <f t="shared" si="0"/>
        <v>0</v>
      </c>
      <c r="G28" s="177"/>
      <c r="H28" s="177"/>
      <c r="I28" s="125">
        <f t="shared" si="1"/>
        <v>0</v>
      </c>
      <c r="J28" s="90"/>
    </row>
    <row r="29" spans="2:10" ht="15" hidden="1" customHeight="1">
      <c r="B29" s="180">
        <v>10.022</v>
      </c>
      <c r="C29" s="184"/>
      <c r="D29" s="182"/>
      <c r="E29" s="183"/>
      <c r="F29" s="125">
        <f t="shared" si="0"/>
        <v>0</v>
      </c>
      <c r="G29" s="177"/>
      <c r="H29" s="177"/>
      <c r="I29" s="125">
        <f t="shared" si="1"/>
        <v>0</v>
      </c>
      <c r="J29" s="90"/>
    </row>
    <row r="30" spans="2:10" ht="15" hidden="1" customHeight="1">
      <c r="B30" s="180">
        <v>10.023</v>
      </c>
      <c r="C30" s="184"/>
      <c r="D30" s="182"/>
      <c r="E30" s="183"/>
      <c r="F30" s="125">
        <f t="shared" si="0"/>
        <v>0</v>
      </c>
      <c r="G30" s="177"/>
      <c r="H30" s="177"/>
      <c r="I30" s="125">
        <f t="shared" si="1"/>
        <v>0</v>
      </c>
      <c r="J30" s="90"/>
    </row>
    <row r="31" spans="2:10" ht="15" hidden="1" customHeight="1">
      <c r="B31" s="180">
        <v>10.023999999999999</v>
      </c>
      <c r="C31" s="184"/>
      <c r="D31" s="182"/>
      <c r="E31" s="183"/>
      <c r="F31" s="125">
        <f t="shared" si="0"/>
        <v>0</v>
      </c>
      <c r="G31" s="177"/>
      <c r="H31" s="177"/>
      <c r="I31" s="125">
        <f t="shared" si="1"/>
        <v>0</v>
      </c>
      <c r="J31" s="90"/>
    </row>
    <row r="32" spans="2:10" ht="15" hidden="1" customHeight="1">
      <c r="B32" s="180">
        <v>10.025</v>
      </c>
      <c r="C32" s="184"/>
      <c r="D32" s="182"/>
      <c r="E32" s="183"/>
      <c r="F32" s="125">
        <f t="shared" si="0"/>
        <v>0</v>
      </c>
      <c r="G32" s="177"/>
      <c r="H32" s="177"/>
      <c r="I32" s="125">
        <f t="shared" si="1"/>
        <v>0</v>
      </c>
      <c r="J32" s="90"/>
    </row>
    <row r="33" spans="2:14" ht="15" hidden="1" customHeight="1">
      <c r="B33" s="180">
        <v>10.026</v>
      </c>
      <c r="C33" s="184"/>
      <c r="D33" s="182"/>
      <c r="E33" s="183"/>
      <c r="F33" s="125">
        <f t="shared" si="0"/>
        <v>0</v>
      </c>
      <c r="G33" s="177"/>
      <c r="H33" s="177"/>
      <c r="I33" s="125">
        <f t="shared" si="1"/>
        <v>0</v>
      </c>
      <c r="J33" s="90"/>
    </row>
    <row r="34" spans="2:14" ht="15" customHeight="1">
      <c r="B34" s="180"/>
      <c r="C34" s="245"/>
      <c r="D34" s="232"/>
      <c r="E34" s="233"/>
      <c r="F34" s="143">
        <f t="shared" si="0"/>
        <v>0</v>
      </c>
      <c r="G34" s="235"/>
      <c r="H34" s="235"/>
      <c r="I34" s="125"/>
      <c r="J34" s="90"/>
    </row>
    <row r="35" spans="2:14" ht="15" customHeight="1">
      <c r="B35" s="180">
        <v>10.026999999999999</v>
      </c>
      <c r="C35" s="129" t="s">
        <v>11</v>
      </c>
      <c r="D35" s="232">
        <v>0</v>
      </c>
      <c r="E35" s="233">
        <v>0</v>
      </c>
      <c r="F35" s="143">
        <f t="shared" si="0"/>
        <v>0</v>
      </c>
      <c r="G35" s="235">
        <f>383-111</f>
        <v>272</v>
      </c>
      <c r="H35" s="235">
        <f>383-111</f>
        <v>272</v>
      </c>
      <c r="I35" s="125">
        <f t="shared" si="1"/>
        <v>0</v>
      </c>
      <c r="J35" s="90"/>
    </row>
    <row r="36" spans="2:14" ht="15" customHeight="1">
      <c r="B36" s="180">
        <v>10.028</v>
      </c>
      <c r="C36" s="130" t="s">
        <v>63</v>
      </c>
      <c r="D36" s="131">
        <f t="shared" ref="D36:I36" si="2">SUM(D8:D35)</f>
        <v>3041</v>
      </c>
      <c r="E36" s="131">
        <f t="shared" si="2"/>
        <v>3041</v>
      </c>
      <c r="F36" s="131">
        <f t="shared" si="2"/>
        <v>0</v>
      </c>
      <c r="G36" s="131">
        <f>SUM(G8:G35)</f>
        <v>4016</v>
      </c>
      <c r="H36" s="131">
        <f>SUM(H8:H35)</f>
        <v>4016</v>
      </c>
      <c r="I36" s="131">
        <f t="shared" si="2"/>
        <v>0</v>
      </c>
      <c r="J36" s="123"/>
    </row>
    <row r="37" spans="2:14" ht="9.75" customHeight="1">
      <c r="B37" s="180"/>
      <c r="C37" s="132"/>
      <c r="D37" s="133"/>
      <c r="E37" s="133"/>
      <c r="F37" s="133"/>
      <c r="G37" s="133"/>
      <c r="H37" s="133"/>
      <c r="I37" s="133"/>
      <c r="J37" s="134"/>
    </row>
    <row r="38" spans="2:14" ht="15" customHeight="1">
      <c r="B38" s="180"/>
      <c r="C38" s="135" t="s">
        <v>64</v>
      </c>
      <c r="D38" s="125"/>
      <c r="E38" s="125"/>
      <c r="F38" s="125"/>
      <c r="G38" s="125"/>
      <c r="H38" s="125"/>
      <c r="I38" s="126"/>
      <c r="J38" s="90"/>
    </row>
    <row r="39" spans="2:14" ht="15" customHeight="1">
      <c r="B39" s="180"/>
      <c r="C39" s="135" t="s">
        <v>65</v>
      </c>
      <c r="D39" s="125"/>
      <c r="E39" s="125"/>
      <c r="F39" s="125"/>
      <c r="G39" s="125"/>
      <c r="H39" s="125"/>
      <c r="I39" s="126"/>
      <c r="J39" s="90"/>
    </row>
    <row r="40" spans="2:14" ht="15" hidden="1" customHeight="1">
      <c r="B40" s="180">
        <v>10.029</v>
      </c>
      <c r="C40" s="126" t="s">
        <v>66</v>
      </c>
      <c r="D40" s="185"/>
      <c r="E40" s="185"/>
      <c r="F40" s="125">
        <f t="shared" ref="F40:F54" si="3">E40-D40</f>
        <v>0</v>
      </c>
      <c r="G40" s="177"/>
      <c r="H40" s="177"/>
      <c r="I40" s="125">
        <f t="shared" ref="I40:I54" si="4">H40-G40</f>
        <v>0</v>
      </c>
      <c r="J40" s="90"/>
      <c r="N40" s="118"/>
    </row>
    <row r="41" spans="2:14" ht="15.75" customHeight="1">
      <c r="B41" s="180">
        <v>10.029999999999999</v>
      </c>
      <c r="C41" s="126" t="s">
        <v>67</v>
      </c>
      <c r="D41" s="185">
        <v>582</v>
      </c>
      <c r="E41" s="185">
        <v>582</v>
      </c>
      <c r="F41" s="125">
        <f t="shared" si="3"/>
        <v>0</v>
      </c>
      <c r="G41" s="185">
        <v>127</v>
      </c>
      <c r="H41" s="185">
        <v>127</v>
      </c>
      <c r="I41" s="125">
        <f t="shared" si="4"/>
        <v>0</v>
      </c>
      <c r="J41" s="90"/>
    </row>
    <row r="42" spans="2:14" ht="15" customHeight="1">
      <c r="B42" s="180">
        <v>10.031000000000001</v>
      </c>
      <c r="C42" s="126" t="s">
        <v>118</v>
      </c>
      <c r="D42" s="185">
        <v>334</v>
      </c>
      <c r="E42" s="185">
        <v>334</v>
      </c>
      <c r="F42" s="125">
        <f t="shared" si="3"/>
        <v>0</v>
      </c>
      <c r="G42" s="185">
        <v>242</v>
      </c>
      <c r="H42" s="185">
        <v>242</v>
      </c>
      <c r="I42" s="125">
        <f t="shared" si="4"/>
        <v>0</v>
      </c>
      <c r="J42" s="90"/>
    </row>
    <row r="43" spans="2:14" ht="15" hidden="1" customHeight="1">
      <c r="B43" s="180">
        <v>10.032</v>
      </c>
      <c r="C43" s="126" t="s">
        <v>68</v>
      </c>
      <c r="D43" s="185"/>
      <c r="E43" s="185"/>
      <c r="F43" s="125">
        <f t="shared" si="3"/>
        <v>0</v>
      </c>
      <c r="G43" s="185"/>
      <c r="H43" s="185"/>
      <c r="I43" s="125">
        <f t="shared" si="4"/>
        <v>0</v>
      </c>
      <c r="J43" s="90"/>
    </row>
    <row r="44" spans="2:14" ht="15" hidden="1" customHeight="1">
      <c r="B44" s="180">
        <v>10.032999999999999</v>
      </c>
      <c r="C44" s="126" t="s">
        <v>69</v>
      </c>
      <c r="D44" s="185"/>
      <c r="E44" s="185"/>
      <c r="F44" s="125">
        <f t="shared" si="3"/>
        <v>0</v>
      </c>
      <c r="G44" s="185"/>
      <c r="H44" s="185"/>
      <c r="I44" s="125">
        <f t="shared" si="4"/>
        <v>0</v>
      </c>
      <c r="J44" s="90"/>
    </row>
    <row r="45" spans="2:14" ht="15" hidden="1" customHeight="1">
      <c r="B45" s="180">
        <v>10.034000000000001</v>
      </c>
      <c r="C45" s="126" t="s">
        <v>119</v>
      </c>
      <c r="D45" s="185"/>
      <c r="E45" s="185"/>
      <c r="F45" s="125">
        <f t="shared" si="3"/>
        <v>0</v>
      </c>
      <c r="G45" s="185"/>
      <c r="H45" s="185"/>
      <c r="I45" s="125">
        <f t="shared" si="4"/>
        <v>0</v>
      </c>
      <c r="J45" s="90"/>
    </row>
    <row r="46" spans="2:14" ht="15" customHeight="1">
      <c r="B46" s="180">
        <v>10.035</v>
      </c>
      <c r="C46" s="126" t="s">
        <v>120</v>
      </c>
      <c r="D46" s="185">
        <v>1246</v>
      </c>
      <c r="E46" s="185">
        <v>1246</v>
      </c>
      <c r="F46" s="125">
        <f t="shared" si="3"/>
        <v>0</v>
      </c>
      <c r="G46" s="185">
        <f>2991-242</f>
        <v>2749</v>
      </c>
      <c r="H46" s="185">
        <f>2991-242</f>
        <v>2749</v>
      </c>
      <c r="I46" s="125">
        <f t="shared" si="4"/>
        <v>0</v>
      </c>
      <c r="J46" s="90"/>
    </row>
    <row r="47" spans="2:14" ht="15" customHeight="1">
      <c r="B47" s="180">
        <v>10.036</v>
      </c>
      <c r="C47" s="136" t="s">
        <v>70</v>
      </c>
      <c r="D47" s="137">
        <f>SUM(D40:D46)</f>
        <v>2162</v>
      </c>
      <c r="E47" s="137">
        <f>SUM(E40:E46)</f>
        <v>2162</v>
      </c>
      <c r="F47" s="137">
        <f t="shared" si="3"/>
        <v>0</v>
      </c>
      <c r="G47" s="137">
        <f>SUM(G40:G46)</f>
        <v>3118</v>
      </c>
      <c r="H47" s="137">
        <f>SUM(H40:H46)</f>
        <v>3118</v>
      </c>
      <c r="I47" s="137">
        <f t="shared" si="4"/>
        <v>0</v>
      </c>
      <c r="J47" s="90"/>
    </row>
    <row r="48" spans="2:14" ht="9.75" hidden="1" customHeight="1">
      <c r="B48" s="180"/>
      <c r="C48" s="126"/>
      <c r="D48" s="125"/>
      <c r="E48" s="125" t="s">
        <v>204</v>
      </c>
      <c r="F48" s="125"/>
      <c r="G48" s="125"/>
      <c r="H48" s="125"/>
      <c r="I48" s="125"/>
      <c r="J48" s="90"/>
    </row>
    <row r="49" spans="2:10" ht="15" hidden="1" customHeight="1">
      <c r="B49" s="180"/>
      <c r="C49" s="135" t="s">
        <v>71</v>
      </c>
      <c r="D49" s="125"/>
      <c r="E49" s="125"/>
      <c r="F49" s="125"/>
      <c r="G49" s="125"/>
      <c r="H49" s="125"/>
      <c r="I49" s="125"/>
      <c r="J49" s="90"/>
    </row>
    <row r="50" spans="2:10" ht="15" hidden="1" customHeight="1">
      <c r="B50" s="180">
        <v>10.037000000000001</v>
      </c>
      <c r="C50" s="126" t="s">
        <v>72</v>
      </c>
      <c r="D50" s="185"/>
      <c r="E50" s="185"/>
      <c r="F50" s="125">
        <f t="shared" si="3"/>
        <v>0</v>
      </c>
      <c r="G50" s="177"/>
      <c r="H50" s="177"/>
      <c r="I50" s="125">
        <f t="shared" si="4"/>
        <v>0</v>
      </c>
      <c r="J50" s="90"/>
    </row>
    <row r="51" spans="2:10" ht="15" hidden="1" customHeight="1">
      <c r="B51" s="180">
        <v>10.038</v>
      </c>
      <c r="C51" s="126" t="s">
        <v>73</v>
      </c>
      <c r="D51" s="185"/>
      <c r="E51" s="185"/>
      <c r="F51" s="125">
        <f t="shared" si="3"/>
        <v>0</v>
      </c>
      <c r="G51" s="177"/>
      <c r="H51" s="177"/>
      <c r="I51" s="125">
        <f t="shared" si="4"/>
        <v>0</v>
      </c>
      <c r="J51" s="90"/>
    </row>
    <row r="52" spans="2:10" ht="15" hidden="1" customHeight="1">
      <c r="B52" s="180">
        <v>10.039</v>
      </c>
      <c r="C52" s="126" t="s">
        <v>74</v>
      </c>
      <c r="D52" s="185"/>
      <c r="E52" s="185"/>
      <c r="F52" s="125">
        <f t="shared" si="3"/>
        <v>0</v>
      </c>
      <c r="G52" s="177"/>
      <c r="H52" s="177"/>
      <c r="I52" s="125">
        <f t="shared" si="4"/>
        <v>0</v>
      </c>
      <c r="J52" s="90"/>
    </row>
    <row r="53" spans="2:10" ht="15" hidden="1" customHeight="1">
      <c r="B53" s="180">
        <v>10.039999999999999</v>
      </c>
      <c r="C53" s="126" t="s">
        <v>75</v>
      </c>
      <c r="D53" s="185"/>
      <c r="E53" s="185"/>
      <c r="F53" s="125">
        <f t="shared" si="3"/>
        <v>0</v>
      </c>
      <c r="G53" s="177"/>
      <c r="H53" s="177"/>
      <c r="I53" s="125">
        <f t="shared" si="4"/>
        <v>0</v>
      </c>
      <c r="J53" s="90"/>
    </row>
    <row r="54" spans="2:10" ht="15" hidden="1" customHeight="1">
      <c r="B54" s="180">
        <v>10.041</v>
      </c>
      <c r="C54" s="136" t="s">
        <v>76</v>
      </c>
      <c r="D54" s="137">
        <f>SUM(D50:D53)</f>
        <v>0</v>
      </c>
      <c r="E54" s="137">
        <f>SUM(E50:E53)</f>
        <v>0</v>
      </c>
      <c r="F54" s="137">
        <f t="shared" si="3"/>
        <v>0</v>
      </c>
      <c r="G54" s="137">
        <f>SUM(G50:G53)</f>
        <v>0</v>
      </c>
      <c r="H54" s="137">
        <f>SUM(H50:H53)</f>
        <v>0</v>
      </c>
      <c r="I54" s="137">
        <f t="shared" si="4"/>
        <v>0</v>
      </c>
      <c r="J54" s="90"/>
    </row>
    <row r="55" spans="2:10" ht="9.75" customHeight="1">
      <c r="B55" s="180"/>
      <c r="C55" s="135"/>
      <c r="D55" s="125"/>
      <c r="E55" s="125"/>
      <c r="F55" s="125"/>
      <c r="G55" s="125"/>
      <c r="H55" s="125"/>
      <c r="I55" s="125"/>
      <c r="J55" s="90"/>
    </row>
    <row r="56" spans="2:10" ht="15" customHeight="1">
      <c r="B56" s="180"/>
      <c r="C56" s="132" t="s">
        <v>77</v>
      </c>
      <c r="D56" s="125"/>
      <c r="E56" s="125"/>
      <c r="F56" s="125"/>
      <c r="G56" s="125"/>
      <c r="H56" s="125"/>
      <c r="I56" s="125"/>
      <c r="J56" s="90"/>
    </row>
    <row r="57" spans="2:10" ht="15" customHeight="1">
      <c r="B57" s="180">
        <v>10.042</v>
      </c>
      <c r="C57" s="126" t="s">
        <v>121</v>
      </c>
      <c r="D57" s="185">
        <v>57</v>
      </c>
      <c r="E57" s="185">
        <v>57</v>
      </c>
      <c r="F57" s="125">
        <f>E57-D57</f>
        <v>0</v>
      </c>
      <c r="G57" s="288">
        <v>28</v>
      </c>
      <c r="H57" s="288">
        <v>28</v>
      </c>
      <c r="I57" s="125">
        <f>H57-G57</f>
        <v>0</v>
      </c>
      <c r="J57" s="90"/>
    </row>
    <row r="58" spans="2:10" ht="15" hidden="1" customHeight="1">
      <c r="B58" s="180">
        <v>10.042999999999999</v>
      </c>
      <c r="C58" s="126" t="s">
        <v>78</v>
      </c>
      <c r="D58" s="185"/>
      <c r="E58" s="185"/>
      <c r="F58" s="125">
        <f>E58-D58</f>
        <v>0</v>
      </c>
      <c r="G58" s="177"/>
      <c r="H58" s="177"/>
      <c r="I58" s="125">
        <f>H58-G58</f>
        <v>0</v>
      </c>
      <c r="J58" s="90"/>
    </row>
    <row r="59" spans="2:10" ht="15" customHeight="1">
      <c r="B59" s="180">
        <v>10.044</v>
      </c>
      <c r="C59" s="138" t="s">
        <v>79</v>
      </c>
      <c r="D59" s="139">
        <f>SUM(D57:D58)</f>
        <v>57</v>
      </c>
      <c r="E59" s="139">
        <f>SUM(E57:E58)</f>
        <v>57</v>
      </c>
      <c r="F59" s="137">
        <f>E59-D59</f>
        <v>0</v>
      </c>
      <c r="G59" s="139">
        <f>SUM(G57:G58)</f>
        <v>28</v>
      </c>
      <c r="H59" s="140">
        <f>SUM(H57:H58)</f>
        <v>28</v>
      </c>
      <c r="I59" s="137">
        <f>H59-G59</f>
        <v>0</v>
      </c>
      <c r="J59" s="90"/>
    </row>
    <row r="60" spans="2:10" ht="9.75" customHeight="1">
      <c r="B60" s="180"/>
      <c r="C60" s="378"/>
      <c r="D60" s="379"/>
      <c r="E60" s="379"/>
      <c r="F60" s="379"/>
      <c r="G60" s="379"/>
      <c r="H60" s="379"/>
      <c r="I60" s="380"/>
      <c r="J60" s="90"/>
    </row>
    <row r="61" spans="2:10" ht="15" customHeight="1">
      <c r="B61" s="180">
        <v>10.045</v>
      </c>
      <c r="C61" s="130" t="s">
        <v>80</v>
      </c>
      <c r="D61" s="131">
        <f>D47+D54+D59</f>
        <v>2219</v>
      </c>
      <c r="E61" s="131">
        <f>E47+E54+E59</f>
        <v>2219</v>
      </c>
      <c r="F61" s="131">
        <f>E61-D61</f>
        <v>0</v>
      </c>
      <c r="G61" s="131">
        <f>G47+G54+G59</f>
        <v>3146</v>
      </c>
      <c r="H61" s="131">
        <f>H47+H54+H59</f>
        <v>3146</v>
      </c>
      <c r="I61" s="131">
        <f>H61-G61</f>
        <v>0</v>
      </c>
      <c r="J61" s="123"/>
    </row>
    <row r="62" spans="2:10" ht="9.75" customHeight="1">
      <c r="B62" s="180"/>
      <c r="C62" s="141"/>
      <c r="D62" s="133"/>
      <c r="E62" s="133"/>
      <c r="F62" s="133"/>
      <c r="G62" s="133"/>
      <c r="H62" s="133"/>
      <c r="I62" s="133"/>
      <c r="J62" s="123"/>
    </row>
    <row r="63" spans="2:10" ht="15" customHeight="1">
      <c r="B63" s="180"/>
      <c r="C63" s="135" t="s">
        <v>81</v>
      </c>
      <c r="D63" s="125"/>
      <c r="E63" s="125"/>
      <c r="F63" s="125"/>
      <c r="G63" s="125"/>
      <c r="H63" s="125"/>
      <c r="I63" s="126"/>
      <c r="J63" s="90"/>
    </row>
    <row r="64" spans="2:10" ht="15" customHeight="1">
      <c r="B64" s="180">
        <v>10.045999999999999</v>
      </c>
      <c r="C64" s="142" t="s">
        <v>122</v>
      </c>
      <c r="D64" s="185">
        <v>426</v>
      </c>
      <c r="E64" s="185">
        <v>426</v>
      </c>
      <c r="F64" s="125">
        <f t="shared" ref="F64:F71" si="5">E64-D64</f>
        <v>0</v>
      </c>
      <c r="G64" s="177">
        <v>662</v>
      </c>
      <c r="H64" s="177">
        <v>662</v>
      </c>
      <c r="I64" s="125">
        <f t="shared" ref="I64:I71" si="6">H64-G64</f>
        <v>0</v>
      </c>
      <c r="J64" s="90"/>
    </row>
    <row r="65" spans="2:10" ht="15" hidden="1" customHeight="1">
      <c r="B65" s="180">
        <v>10.047000000000001</v>
      </c>
      <c r="C65" s="184"/>
      <c r="D65" s="185"/>
      <c r="E65" s="185"/>
      <c r="F65" s="125">
        <f t="shared" si="5"/>
        <v>0</v>
      </c>
      <c r="G65" s="177"/>
      <c r="H65" s="177"/>
      <c r="I65" s="125">
        <f t="shared" si="6"/>
        <v>0</v>
      </c>
      <c r="J65" s="90"/>
    </row>
    <row r="66" spans="2:10" ht="15" hidden="1" customHeight="1">
      <c r="B66" s="180">
        <v>10.048</v>
      </c>
      <c r="C66" s="184"/>
      <c r="D66" s="185"/>
      <c r="E66" s="185"/>
      <c r="F66" s="125">
        <f t="shared" si="5"/>
        <v>0</v>
      </c>
      <c r="G66" s="177"/>
      <c r="H66" s="177"/>
      <c r="I66" s="125">
        <f t="shared" si="6"/>
        <v>0</v>
      </c>
      <c r="J66" s="90"/>
    </row>
    <row r="67" spans="2:10" ht="15" hidden="1" customHeight="1">
      <c r="B67" s="180">
        <v>10.048999999999999</v>
      </c>
      <c r="C67" s="184"/>
      <c r="D67" s="185"/>
      <c r="E67" s="185"/>
      <c r="F67" s="125">
        <f t="shared" si="5"/>
        <v>0</v>
      </c>
      <c r="G67" s="177"/>
      <c r="H67" s="177"/>
      <c r="I67" s="125">
        <f t="shared" si="6"/>
        <v>0</v>
      </c>
      <c r="J67" s="90"/>
    </row>
    <row r="68" spans="2:10" ht="15" hidden="1" customHeight="1">
      <c r="B68" s="180">
        <v>10.050000000000001</v>
      </c>
      <c r="C68" s="184"/>
      <c r="D68" s="185"/>
      <c r="E68" s="185"/>
      <c r="F68" s="125">
        <f t="shared" si="5"/>
        <v>0</v>
      </c>
      <c r="G68" s="177"/>
      <c r="H68" s="177"/>
      <c r="I68" s="125">
        <f t="shared" si="6"/>
        <v>0</v>
      </c>
      <c r="J68" s="90"/>
    </row>
    <row r="69" spans="2:10" ht="15" hidden="1" customHeight="1">
      <c r="B69" s="180">
        <v>10.051</v>
      </c>
      <c r="C69" s="184"/>
      <c r="D69" s="185"/>
      <c r="E69" s="185"/>
      <c r="F69" s="125">
        <f t="shared" si="5"/>
        <v>0</v>
      </c>
      <c r="G69" s="177"/>
      <c r="H69" s="177"/>
      <c r="I69" s="125">
        <f t="shared" si="6"/>
        <v>0</v>
      </c>
      <c r="J69" s="90"/>
    </row>
    <row r="70" spans="2:10" ht="15" hidden="1" customHeight="1">
      <c r="B70" s="180">
        <v>10.052</v>
      </c>
      <c r="C70" s="184"/>
      <c r="D70" s="185"/>
      <c r="E70" s="185"/>
      <c r="F70" s="125">
        <f t="shared" si="5"/>
        <v>0</v>
      </c>
      <c r="G70" s="177"/>
      <c r="H70" s="177"/>
      <c r="I70" s="125">
        <f t="shared" si="6"/>
        <v>0</v>
      </c>
      <c r="J70" s="90"/>
    </row>
    <row r="71" spans="2:10" ht="15" customHeight="1">
      <c r="B71" s="180">
        <v>10.053000000000001</v>
      </c>
      <c r="C71" s="126" t="s">
        <v>166</v>
      </c>
      <c r="D71" s="185">
        <v>0</v>
      </c>
      <c r="E71" s="185">
        <v>0</v>
      </c>
      <c r="F71" s="125">
        <f t="shared" si="5"/>
        <v>0</v>
      </c>
      <c r="G71" s="177">
        <v>0</v>
      </c>
      <c r="H71" s="177">
        <v>0</v>
      </c>
      <c r="I71" s="125">
        <f t="shared" si="6"/>
        <v>0</v>
      </c>
      <c r="J71" s="90"/>
    </row>
    <row r="72" spans="2:10" ht="15" customHeight="1">
      <c r="B72" s="180">
        <v>10.054</v>
      </c>
      <c r="C72" s="130" t="s">
        <v>82</v>
      </c>
      <c r="D72" s="131">
        <f t="shared" ref="D72:I72" si="7">SUM(D64:D71)</f>
        <v>426</v>
      </c>
      <c r="E72" s="131">
        <f t="shared" si="7"/>
        <v>426</v>
      </c>
      <c r="F72" s="131">
        <f t="shared" si="7"/>
        <v>0</v>
      </c>
      <c r="G72" s="131">
        <f t="shared" si="7"/>
        <v>662</v>
      </c>
      <c r="H72" s="131">
        <f t="shared" si="7"/>
        <v>662</v>
      </c>
      <c r="I72" s="131">
        <f t="shared" si="7"/>
        <v>0</v>
      </c>
      <c r="J72" s="90"/>
    </row>
    <row r="73" spans="2:10" ht="9.75" customHeight="1">
      <c r="B73" s="180"/>
      <c r="C73" s="132"/>
      <c r="D73" s="143"/>
      <c r="E73" s="143"/>
      <c r="F73" s="143"/>
      <c r="G73" s="143"/>
      <c r="H73" s="143"/>
      <c r="I73" s="143"/>
      <c r="J73" s="90"/>
    </row>
    <row r="74" spans="2:10" ht="15" hidden="1" customHeight="1">
      <c r="B74" s="180"/>
      <c r="C74" s="135" t="s">
        <v>83</v>
      </c>
      <c r="D74" s="125"/>
      <c r="E74" s="125"/>
      <c r="F74" s="125"/>
      <c r="G74" s="125"/>
      <c r="H74" s="125"/>
      <c r="I74" s="126"/>
      <c r="J74" s="90"/>
    </row>
    <row r="75" spans="2:10" ht="15" hidden="1" customHeight="1">
      <c r="B75" s="180">
        <v>10.055</v>
      </c>
      <c r="C75" s="126" t="s">
        <v>123</v>
      </c>
      <c r="D75" s="185"/>
      <c r="E75" s="185"/>
      <c r="F75" s="125">
        <f>E75-D75</f>
        <v>0</v>
      </c>
      <c r="G75" s="177"/>
      <c r="H75" s="177"/>
      <c r="I75" s="125">
        <f>H75-G75</f>
        <v>0</v>
      </c>
      <c r="J75" s="90"/>
    </row>
    <row r="76" spans="2:10" ht="15" hidden="1" customHeight="1">
      <c r="B76" s="180">
        <v>10.055999999999999</v>
      </c>
      <c r="C76" s="126" t="s">
        <v>124</v>
      </c>
      <c r="D76" s="185"/>
      <c r="E76" s="185"/>
      <c r="F76" s="125"/>
      <c r="G76" s="177"/>
      <c r="H76" s="177"/>
      <c r="I76" s="125"/>
      <c r="J76" s="90"/>
    </row>
    <row r="77" spans="2:10" ht="15" hidden="1" customHeight="1">
      <c r="B77" s="180">
        <v>10.057</v>
      </c>
      <c r="C77" s="126" t="s">
        <v>11</v>
      </c>
      <c r="D77" s="185"/>
      <c r="E77" s="185"/>
      <c r="F77" s="125">
        <f>E77-D77</f>
        <v>0</v>
      </c>
      <c r="G77" s="177"/>
      <c r="H77" s="177"/>
      <c r="I77" s="125">
        <f>H77-G77</f>
        <v>0</v>
      </c>
      <c r="J77" s="90"/>
    </row>
    <row r="78" spans="2:10" ht="15" hidden="1" customHeight="1">
      <c r="B78" s="180">
        <v>10.058</v>
      </c>
      <c r="C78" s="144" t="s">
        <v>84</v>
      </c>
      <c r="D78" s="131">
        <f t="shared" ref="D78:I78" si="8">SUM(D75:D77)</f>
        <v>0</v>
      </c>
      <c r="E78" s="131">
        <f t="shared" si="8"/>
        <v>0</v>
      </c>
      <c r="F78" s="131">
        <f t="shared" si="8"/>
        <v>0</v>
      </c>
      <c r="G78" s="131">
        <f t="shared" si="8"/>
        <v>0</v>
      </c>
      <c r="H78" s="131">
        <f t="shared" si="8"/>
        <v>0</v>
      </c>
      <c r="I78" s="131">
        <f t="shared" si="8"/>
        <v>0</v>
      </c>
      <c r="J78" s="123"/>
    </row>
    <row r="79" spans="2:10" ht="9.75" customHeight="1">
      <c r="B79" s="180"/>
      <c r="C79" s="381"/>
      <c r="D79" s="382"/>
      <c r="E79" s="382"/>
      <c r="F79" s="382"/>
      <c r="G79" s="382"/>
      <c r="H79" s="382"/>
      <c r="I79" s="383"/>
      <c r="J79" s="123"/>
    </row>
    <row r="80" spans="2:10" ht="15" customHeight="1">
      <c r="B80" s="180">
        <v>10.058999999999999</v>
      </c>
      <c r="C80" s="130" t="s">
        <v>125</v>
      </c>
      <c r="D80" s="131">
        <f>D36+D61+D72+D78-1</f>
        <v>5685</v>
      </c>
      <c r="E80" s="131">
        <f>E36+E61+E72+E78-1</f>
        <v>5685</v>
      </c>
      <c r="F80" s="131">
        <f t="shared" ref="F80:I80" si="9">F36+F61+F72+F78</f>
        <v>0</v>
      </c>
      <c r="G80" s="131">
        <f t="shared" si="9"/>
        <v>7824</v>
      </c>
      <c r="H80" s="131">
        <f t="shared" si="9"/>
        <v>7824</v>
      </c>
      <c r="I80" s="131">
        <f t="shared" si="9"/>
        <v>0</v>
      </c>
      <c r="J80" s="90"/>
    </row>
    <row r="81" spans="2:12" ht="9.75" customHeight="1">
      <c r="B81" s="180"/>
      <c r="C81" s="381"/>
      <c r="D81" s="382"/>
      <c r="E81" s="382"/>
      <c r="F81" s="382"/>
      <c r="G81" s="382"/>
      <c r="H81" s="382"/>
      <c r="I81" s="383"/>
      <c r="J81" s="90"/>
    </row>
    <row r="82" spans="2:12" ht="15" hidden="1" customHeight="1">
      <c r="B82" s="180"/>
      <c r="C82" s="135" t="s">
        <v>126</v>
      </c>
      <c r="D82" s="145"/>
      <c r="E82" s="145"/>
      <c r="F82" s="145"/>
      <c r="G82" s="145"/>
      <c r="H82" s="145"/>
      <c r="I82" s="146"/>
      <c r="J82" s="90"/>
    </row>
    <row r="83" spans="2:12" ht="15" hidden="1" customHeight="1">
      <c r="B83" s="180">
        <v>10.06</v>
      </c>
      <c r="C83" s="129" t="s">
        <v>127</v>
      </c>
      <c r="D83" s="143">
        <f>-D76</f>
        <v>0</v>
      </c>
      <c r="E83" s="143">
        <f>-E76</f>
        <v>0</v>
      </c>
      <c r="F83" s="143">
        <f>E83-D83</f>
        <v>0</v>
      </c>
      <c r="G83" s="143">
        <f>-G76</f>
        <v>0</v>
      </c>
      <c r="H83" s="143">
        <f>-H76</f>
        <v>0</v>
      </c>
      <c r="I83" s="125">
        <f>H83-G83</f>
        <v>0</v>
      </c>
      <c r="J83" s="90"/>
    </row>
    <row r="84" spans="2:12" ht="15" hidden="1" customHeight="1">
      <c r="B84" s="180">
        <v>10.061</v>
      </c>
      <c r="C84" s="186" t="s">
        <v>128</v>
      </c>
      <c r="D84" s="125">
        <f>D135</f>
        <v>0</v>
      </c>
      <c r="E84" s="125">
        <f>E135</f>
        <v>0</v>
      </c>
      <c r="F84" s="125">
        <f>E84-D84</f>
        <v>0</v>
      </c>
      <c r="G84" s="125">
        <f>G135</f>
        <v>0</v>
      </c>
      <c r="H84" s="125">
        <f>H135</f>
        <v>0</v>
      </c>
      <c r="I84" s="125">
        <f>H84-G84</f>
        <v>0</v>
      </c>
      <c r="J84" s="90"/>
    </row>
    <row r="85" spans="2:12" ht="15" hidden="1" customHeight="1">
      <c r="B85" s="180">
        <v>10.061999999999999</v>
      </c>
      <c r="C85" s="187" t="s">
        <v>129</v>
      </c>
      <c r="D85" s="185"/>
      <c r="E85" s="185"/>
      <c r="F85" s="125">
        <f>E85-D85</f>
        <v>0</v>
      </c>
      <c r="G85" s="177"/>
      <c r="H85" s="177"/>
      <c r="I85" s="125">
        <f>H85-G85</f>
        <v>0</v>
      </c>
      <c r="J85" s="90"/>
      <c r="L85" s="147"/>
    </row>
    <row r="86" spans="2:12" ht="15" hidden="1" customHeight="1">
      <c r="B86" s="180">
        <v>10.063000000000001</v>
      </c>
      <c r="C86" s="188" t="s">
        <v>130</v>
      </c>
      <c r="D86" s="149">
        <f t="shared" ref="D86:I86" si="10">SUM(D83:D85)</f>
        <v>0</v>
      </c>
      <c r="E86" s="149">
        <f t="shared" si="10"/>
        <v>0</v>
      </c>
      <c r="F86" s="149">
        <f t="shared" si="10"/>
        <v>0</v>
      </c>
      <c r="G86" s="149">
        <f t="shared" si="10"/>
        <v>0</v>
      </c>
      <c r="H86" s="149">
        <f t="shared" si="10"/>
        <v>0</v>
      </c>
      <c r="I86" s="149">
        <f t="shared" si="10"/>
        <v>0</v>
      </c>
      <c r="J86" s="90"/>
    </row>
    <row r="87" spans="2:12" ht="9.75" customHeight="1">
      <c r="B87" s="180"/>
      <c r="C87" s="374"/>
      <c r="D87" s="372"/>
      <c r="E87" s="372"/>
      <c r="F87" s="372"/>
      <c r="G87" s="372"/>
      <c r="H87" s="372"/>
      <c r="I87" s="373"/>
      <c r="J87" s="90"/>
    </row>
    <row r="88" spans="2:12" ht="15" customHeight="1">
      <c r="B88" s="180">
        <v>10.064</v>
      </c>
      <c r="C88" s="189" t="s">
        <v>131</v>
      </c>
      <c r="D88" s="131">
        <f t="shared" ref="D88:I88" si="11">D80+D86</f>
        <v>5685</v>
      </c>
      <c r="E88" s="131">
        <f t="shared" si="11"/>
        <v>5685</v>
      </c>
      <c r="F88" s="131">
        <f t="shared" si="11"/>
        <v>0</v>
      </c>
      <c r="G88" s="131">
        <f t="shared" si="11"/>
        <v>7824</v>
      </c>
      <c r="H88" s="131">
        <f t="shared" si="11"/>
        <v>7824</v>
      </c>
      <c r="I88" s="131">
        <f t="shared" si="11"/>
        <v>0</v>
      </c>
      <c r="J88" s="90"/>
    </row>
    <row r="89" spans="2:12" ht="9.75" customHeight="1">
      <c r="B89" s="180"/>
      <c r="C89" s="371"/>
      <c r="D89" s="372"/>
      <c r="E89" s="372"/>
      <c r="F89" s="372"/>
      <c r="G89" s="372"/>
      <c r="H89" s="372"/>
      <c r="I89" s="373"/>
      <c r="J89" s="90"/>
    </row>
    <row r="90" spans="2:12" ht="15" hidden="1" customHeight="1">
      <c r="B90" s="180"/>
      <c r="C90" s="150" t="s">
        <v>132</v>
      </c>
      <c r="D90" s="125"/>
      <c r="E90" s="125"/>
      <c r="F90" s="125"/>
      <c r="G90" s="125"/>
      <c r="H90" s="125"/>
      <c r="I90" s="125"/>
      <c r="J90" s="90"/>
    </row>
    <row r="91" spans="2:12" ht="15" hidden="1" customHeight="1">
      <c r="B91" s="180">
        <v>10.065</v>
      </c>
      <c r="C91" s="129" t="s">
        <v>133</v>
      </c>
      <c r="D91" s="143">
        <f>D149</f>
        <v>0</v>
      </c>
      <c r="E91" s="143">
        <f>E149</f>
        <v>0</v>
      </c>
      <c r="F91" s="125">
        <f>E91-D91</f>
        <v>0</v>
      </c>
      <c r="G91" s="143">
        <f>G149</f>
        <v>0</v>
      </c>
      <c r="H91" s="143">
        <f>H149</f>
        <v>0</v>
      </c>
      <c r="I91" s="125">
        <f>H91-G91</f>
        <v>0</v>
      </c>
      <c r="J91" s="90"/>
    </row>
    <row r="92" spans="2:12" ht="9.75" customHeight="1">
      <c r="B92" s="180"/>
      <c r="C92" s="374"/>
      <c r="D92" s="372"/>
      <c r="E92" s="372"/>
      <c r="F92" s="372"/>
      <c r="G92" s="372"/>
      <c r="H92" s="372"/>
      <c r="I92" s="373"/>
      <c r="J92" s="90"/>
    </row>
    <row r="93" spans="2:12" ht="15" customHeight="1">
      <c r="B93" s="180">
        <v>10.066000000000001</v>
      </c>
      <c r="C93" s="189" t="s">
        <v>134</v>
      </c>
      <c r="D93" s="152">
        <f t="shared" ref="D93:I93" si="12">D88+D91</f>
        <v>5685</v>
      </c>
      <c r="E93" s="152">
        <f t="shared" si="12"/>
        <v>5685</v>
      </c>
      <c r="F93" s="152">
        <f t="shared" si="12"/>
        <v>0</v>
      </c>
      <c r="G93" s="152">
        <f t="shared" si="12"/>
        <v>7824</v>
      </c>
      <c r="H93" s="152">
        <f t="shared" si="12"/>
        <v>7824</v>
      </c>
      <c r="I93" s="152">
        <f t="shared" si="12"/>
        <v>0</v>
      </c>
      <c r="J93" s="90"/>
    </row>
    <row r="94" spans="2:12" ht="15" customHeight="1">
      <c r="B94" s="180"/>
      <c r="C94" s="190"/>
      <c r="D94" s="191"/>
      <c r="E94" s="191"/>
      <c r="F94" s="191"/>
      <c r="G94" s="191"/>
      <c r="H94" s="191"/>
      <c r="I94" s="190"/>
      <c r="J94" s="90"/>
    </row>
    <row r="95" spans="2:12" ht="15" customHeight="1">
      <c r="B95" s="180"/>
      <c r="C95" s="135" t="s">
        <v>135</v>
      </c>
      <c r="D95" s="125"/>
      <c r="E95" s="125"/>
      <c r="F95" s="125"/>
      <c r="G95" s="125"/>
      <c r="H95" s="125"/>
      <c r="I95" s="126"/>
      <c r="J95" s="90"/>
    </row>
    <row r="96" spans="2:12" ht="15" customHeight="1">
      <c r="B96" s="180">
        <v>10.067</v>
      </c>
      <c r="C96" s="186" t="s">
        <v>136</v>
      </c>
      <c r="D96" s="185">
        <v>1915</v>
      </c>
      <c r="E96" s="185">
        <v>1915</v>
      </c>
      <c r="F96" s="143">
        <f t="shared" ref="F96:F101" si="13">E96-D96</f>
        <v>0</v>
      </c>
      <c r="G96" s="177">
        <v>4291</v>
      </c>
      <c r="H96" s="177">
        <v>4291</v>
      </c>
      <c r="I96" s="125">
        <f t="shared" ref="I96:I101" si="14">H96-G96</f>
        <v>0</v>
      </c>
      <c r="J96" s="90"/>
    </row>
    <row r="97" spans="2:10" ht="15" customHeight="1">
      <c r="B97" s="180">
        <v>10.068</v>
      </c>
      <c r="C97" s="186" t="s">
        <v>137</v>
      </c>
      <c r="D97" s="185">
        <v>2768</v>
      </c>
      <c r="E97" s="185">
        <v>2768</v>
      </c>
      <c r="F97" s="125">
        <f t="shared" si="13"/>
        <v>0</v>
      </c>
      <c r="G97" s="177">
        <v>3533</v>
      </c>
      <c r="H97" s="177">
        <v>3533</v>
      </c>
      <c r="I97" s="125">
        <f t="shared" si="14"/>
        <v>0</v>
      </c>
      <c r="J97" s="90"/>
    </row>
    <row r="98" spans="2:10" ht="15" customHeight="1">
      <c r="B98" s="180">
        <v>10.069000000000001</v>
      </c>
      <c r="C98" s="186" t="s">
        <v>138</v>
      </c>
      <c r="D98" s="185">
        <v>0</v>
      </c>
      <c r="E98" s="185">
        <v>0</v>
      </c>
      <c r="F98" s="125">
        <f t="shared" si="13"/>
        <v>0</v>
      </c>
      <c r="G98" s="177">
        <v>0</v>
      </c>
      <c r="H98" s="177">
        <v>0</v>
      </c>
      <c r="I98" s="125">
        <f t="shared" si="14"/>
        <v>0</v>
      </c>
      <c r="J98" s="90"/>
    </row>
    <row r="99" spans="2:10" ht="15" customHeight="1">
      <c r="B99" s="180">
        <v>10.07</v>
      </c>
      <c r="C99" s="186" t="s">
        <v>139</v>
      </c>
      <c r="D99" s="185">
        <v>0</v>
      </c>
      <c r="E99" s="185">
        <v>0</v>
      </c>
      <c r="F99" s="125">
        <f t="shared" si="13"/>
        <v>0</v>
      </c>
      <c r="G99" s="177">
        <v>0</v>
      </c>
      <c r="H99" s="177">
        <v>0</v>
      </c>
      <c r="I99" s="125">
        <f t="shared" si="14"/>
        <v>0</v>
      </c>
      <c r="J99" s="90"/>
    </row>
    <row r="100" spans="2:10" ht="15" customHeight="1">
      <c r="B100" s="180">
        <v>10.071</v>
      </c>
      <c r="C100" s="186" t="s">
        <v>140</v>
      </c>
      <c r="D100" s="185">
        <v>0</v>
      </c>
      <c r="E100" s="185">
        <v>0</v>
      </c>
      <c r="F100" s="125">
        <f t="shared" si="13"/>
        <v>0</v>
      </c>
      <c r="G100" s="177">
        <v>0</v>
      </c>
      <c r="H100" s="177">
        <v>0</v>
      </c>
      <c r="I100" s="125">
        <f t="shared" si="14"/>
        <v>0</v>
      </c>
      <c r="J100" s="90"/>
    </row>
    <row r="101" spans="2:10" ht="15" customHeight="1">
      <c r="B101" s="180">
        <v>10.071999999999999</v>
      </c>
      <c r="C101" s="186" t="s">
        <v>141</v>
      </c>
      <c r="D101" s="192">
        <v>0</v>
      </c>
      <c r="E101" s="185">
        <v>0</v>
      </c>
      <c r="F101" s="125">
        <f t="shared" si="13"/>
        <v>0</v>
      </c>
      <c r="G101" s="177">
        <v>0</v>
      </c>
      <c r="H101" s="177">
        <v>0</v>
      </c>
      <c r="I101" s="125">
        <f t="shared" si="14"/>
        <v>0</v>
      </c>
      <c r="J101" s="90"/>
    </row>
    <row r="102" spans="2:10" ht="15" customHeight="1">
      <c r="B102" s="180">
        <v>10.073</v>
      </c>
      <c r="C102" s="130" t="s">
        <v>142</v>
      </c>
      <c r="D102" s="131">
        <f t="shared" ref="D102:I102" si="15">SUM(D96:D101)</f>
        <v>4683</v>
      </c>
      <c r="E102" s="131">
        <f t="shared" si="15"/>
        <v>4683</v>
      </c>
      <c r="F102" s="131">
        <f t="shared" si="15"/>
        <v>0</v>
      </c>
      <c r="G102" s="131">
        <f t="shared" si="15"/>
        <v>7824</v>
      </c>
      <c r="H102" s="131">
        <f t="shared" si="15"/>
        <v>7824</v>
      </c>
      <c r="I102" s="131">
        <f t="shared" si="15"/>
        <v>0</v>
      </c>
      <c r="J102" s="90"/>
    </row>
    <row r="103" spans="2:10" ht="15" customHeight="1">
      <c r="B103" s="180"/>
      <c r="C103" s="384"/>
      <c r="D103" s="372"/>
      <c r="E103" s="372"/>
      <c r="F103" s="372"/>
      <c r="G103" s="372"/>
      <c r="H103" s="372"/>
      <c r="I103" s="372"/>
      <c r="J103" s="90"/>
    </row>
    <row r="104" spans="2:10" ht="15" customHeight="1">
      <c r="B104" s="180">
        <v>10.074</v>
      </c>
      <c r="C104" s="193" t="s">
        <v>143</v>
      </c>
      <c r="D104" s="194">
        <f>D102-D93</f>
        <v>-1002</v>
      </c>
      <c r="E104" s="195">
        <f>E102-E93</f>
        <v>-1002</v>
      </c>
      <c r="F104" s="195">
        <f>E104-D104</f>
        <v>0</v>
      </c>
      <c r="G104" s="195">
        <f>G102-G93</f>
        <v>0</v>
      </c>
      <c r="H104" s="195">
        <f>H102-H93</f>
        <v>0</v>
      </c>
      <c r="I104" s="195">
        <f>H104-G104</f>
        <v>0</v>
      </c>
      <c r="J104" s="90"/>
    </row>
    <row r="105" spans="2:10" ht="15" customHeight="1" thickBot="1">
      <c r="B105" s="196"/>
      <c r="C105" s="108"/>
      <c r="D105" s="108"/>
      <c r="E105" s="108"/>
      <c r="F105" s="108"/>
      <c r="G105" s="108"/>
      <c r="H105" s="108"/>
      <c r="I105" s="108"/>
      <c r="J105" s="109"/>
    </row>
    <row r="106" spans="2:10" ht="15" hidden="1" customHeight="1" thickBot="1">
      <c r="B106" s="200"/>
      <c r="C106" s="201"/>
      <c r="D106" s="201"/>
      <c r="E106" s="201"/>
      <c r="F106" s="201"/>
      <c r="G106" s="201"/>
      <c r="H106" s="201"/>
      <c r="I106" s="201"/>
      <c r="J106" s="202"/>
    </row>
    <row r="107" spans="2:10" ht="15" hidden="1" customHeight="1">
      <c r="B107" s="178"/>
      <c r="C107" s="79"/>
      <c r="D107" s="79"/>
      <c r="E107" s="79"/>
      <c r="F107" s="79"/>
      <c r="G107" s="79"/>
      <c r="H107" s="79"/>
      <c r="I107" s="79"/>
      <c r="J107" s="81"/>
    </row>
    <row r="108" spans="2:10" ht="15" hidden="1" customHeight="1">
      <c r="B108" s="180"/>
      <c r="C108" s="375" t="s">
        <v>144</v>
      </c>
      <c r="D108" s="377" t="s">
        <v>1</v>
      </c>
      <c r="E108" s="377"/>
      <c r="F108" s="377"/>
      <c r="G108" s="377" t="s">
        <v>116</v>
      </c>
      <c r="H108" s="377"/>
      <c r="I108" s="377"/>
      <c r="J108" s="90"/>
    </row>
    <row r="109" spans="2:10" ht="45" hidden="1" customHeight="1">
      <c r="B109" s="181" t="s">
        <v>56</v>
      </c>
      <c r="C109" s="376"/>
      <c r="D109" s="124" t="s">
        <v>57</v>
      </c>
      <c r="E109" s="124" t="s">
        <v>58</v>
      </c>
      <c r="F109" s="124" t="s">
        <v>59</v>
      </c>
      <c r="G109" s="124" t="s">
        <v>60</v>
      </c>
      <c r="H109" s="124" t="s">
        <v>61</v>
      </c>
      <c r="I109" s="124" t="s">
        <v>62</v>
      </c>
      <c r="J109" s="90"/>
    </row>
    <row r="110" spans="2:10" ht="15" hidden="1" customHeight="1">
      <c r="B110" s="181"/>
      <c r="C110" s="203" t="s">
        <v>145</v>
      </c>
      <c r="D110" s="204"/>
      <c r="E110" s="204"/>
      <c r="F110" s="204"/>
      <c r="G110" s="204"/>
      <c r="H110" s="204"/>
      <c r="I110" s="204"/>
      <c r="J110" s="90"/>
    </row>
    <row r="111" spans="2:10" ht="15" hidden="1" customHeight="1">
      <c r="B111" s="180"/>
      <c r="C111" s="135" t="s">
        <v>86</v>
      </c>
      <c r="D111" s="125"/>
      <c r="E111" s="125"/>
      <c r="F111" s="125"/>
      <c r="G111" s="125"/>
      <c r="H111" s="125"/>
      <c r="I111" s="126"/>
      <c r="J111" s="90"/>
    </row>
    <row r="112" spans="2:10" ht="15" hidden="1" customHeight="1">
      <c r="B112" s="180">
        <v>10.074999999999999</v>
      </c>
      <c r="C112" s="184"/>
      <c r="D112" s="185"/>
      <c r="E112" s="185"/>
      <c r="F112" s="143">
        <f t="shared" ref="F112:F121" si="16">E112-D112</f>
        <v>0</v>
      </c>
      <c r="G112" s="177"/>
      <c r="H112" s="177"/>
      <c r="I112" s="125">
        <f t="shared" ref="I112:I121" si="17">H112-G112</f>
        <v>0</v>
      </c>
      <c r="J112" s="90"/>
    </row>
    <row r="113" spans="2:10" ht="15" hidden="1" customHeight="1">
      <c r="B113" s="180">
        <v>10.076000000000001</v>
      </c>
      <c r="C113" s="184"/>
      <c r="D113" s="185"/>
      <c r="E113" s="185"/>
      <c r="F113" s="125">
        <f t="shared" si="16"/>
        <v>0</v>
      </c>
      <c r="G113" s="177"/>
      <c r="H113" s="177"/>
      <c r="I113" s="125">
        <f t="shared" si="17"/>
        <v>0</v>
      </c>
      <c r="J113" s="90"/>
    </row>
    <row r="114" spans="2:10" ht="15" hidden="1" customHeight="1">
      <c r="B114" s="180">
        <v>10.077</v>
      </c>
      <c r="C114" s="184"/>
      <c r="D114" s="185"/>
      <c r="E114" s="185"/>
      <c r="F114" s="125">
        <f t="shared" si="16"/>
        <v>0</v>
      </c>
      <c r="G114" s="177"/>
      <c r="H114" s="177"/>
      <c r="I114" s="125">
        <f t="shared" si="17"/>
        <v>0</v>
      </c>
      <c r="J114" s="90"/>
    </row>
    <row r="115" spans="2:10" ht="15" hidden="1" customHeight="1">
      <c r="B115" s="180">
        <v>10.077999999999999</v>
      </c>
      <c r="C115" s="184"/>
      <c r="D115" s="185"/>
      <c r="E115" s="185"/>
      <c r="F115" s="125">
        <f t="shared" si="16"/>
        <v>0</v>
      </c>
      <c r="G115" s="177"/>
      <c r="H115" s="177"/>
      <c r="I115" s="125">
        <f t="shared" si="17"/>
        <v>0</v>
      </c>
      <c r="J115" s="90"/>
    </row>
    <row r="116" spans="2:10" ht="15" hidden="1" customHeight="1">
      <c r="B116" s="180">
        <v>10.079000000000001</v>
      </c>
      <c r="C116" s="184"/>
      <c r="D116" s="185"/>
      <c r="E116" s="185"/>
      <c r="F116" s="125">
        <f t="shared" si="16"/>
        <v>0</v>
      </c>
      <c r="G116" s="177"/>
      <c r="H116" s="177"/>
      <c r="I116" s="125">
        <f t="shared" si="17"/>
        <v>0</v>
      </c>
      <c r="J116" s="90"/>
    </row>
    <row r="117" spans="2:10" ht="15" hidden="1" customHeight="1">
      <c r="B117" s="180">
        <v>10.08</v>
      </c>
      <c r="C117" s="184"/>
      <c r="D117" s="185"/>
      <c r="E117" s="185"/>
      <c r="F117" s="125">
        <f t="shared" si="16"/>
        <v>0</v>
      </c>
      <c r="G117" s="177"/>
      <c r="H117" s="177"/>
      <c r="I117" s="125">
        <f t="shared" si="17"/>
        <v>0</v>
      </c>
      <c r="J117" s="90"/>
    </row>
    <row r="118" spans="2:10" ht="15" hidden="1" customHeight="1">
      <c r="B118" s="180">
        <v>10.081</v>
      </c>
      <c r="C118" s="184"/>
      <c r="D118" s="185"/>
      <c r="E118" s="185"/>
      <c r="F118" s="125">
        <f t="shared" si="16"/>
        <v>0</v>
      </c>
      <c r="G118" s="177"/>
      <c r="H118" s="177"/>
      <c r="I118" s="125">
        <f t="shared" si="17"/>
        <v>0</v>
      </c>
      <c r="J118" s="90"/>
    </row>
    <row r="119" spans="2:10" ht="15" hidden="1" customHeight="1">
      <c r="B119" s="180">
        <v>10.082000000000001</v>
      </c>
      <c r="C119" s="184"/>
      <c r="D119" s="185"/>
      <c r="E119" s="185"/>
      <c r="F119" s="125">
        <f t="shared" si="16"/>
        <v>0</v>
      </c>
      <c r="G119" s="177"/>
      <c r="H119" s="177"/>
      <c r="I119" s="125">
        <f t="shared" si="17"/>
        <v>0</v>
      </c>
      <c r="J119" s="90"/>
    </row>
    <row r="120" spans="2:10" ht="15" hidden="1" customHeight="1">
      <c r="B120" s="180">
        <v>10.083</v>
      </c>
      <c r="C120" s="184"/>
      <c r="D120" s="185"/>
      <c r="E120" s="185"/>
      <c r="F120" s="125">
        <f t="shared" si="16"/>
        <v>0</v>
      </c>
      <c r="G120" s="177"/>
      <c r="H120" s="177"/>
      <c r="I120" s="125">
        <f t="shared" si="17"/>
        <v>0</v>
      </c>
      <c r="J120" s="90"/>
    </row>
    <row r="121" spans="2:10" ht="15" hidden="1" customHeight="1">
      <c r="B121" s="180">
        <v>10.084</v>
      </c>
      <c r="C121" s="155" t="s">
        <v>87</v>
      </c>
      <c r="D121" s="205"/>
      <c r="E121" s="205"/>
      <c r="F121" s="148">
        <f t="shared" si="16"/>
        <v>0</v>
      </c>
      <c r="G121" s="177"/>
      <c r="H121" s="177"/>
      <c r="I121" s="148">
        <f t="shared" si="17"/>
        <v>0</v>
      </c>
      <c r="J121" s="90"/>
    </row>
    <row r="122" spans="2:10" ht="15" hidden="1" customHeight="1">
      <c r="B122" s="180">
        <v>10.085000000000001</v>
      </c>
      <c r="C122" s="156" t="s">
        <v>88</v>
      </c>
      <c r="D122" s="131">
        <f t="shared" ref="D122:I122" si="18">SUM(D112:D121)</f>
        <v>0</v>
      </c>
      <c r="E122" s="131">
        <f t="shared" si="18"/>
        <v>0</v>
      </c>
      <c r="F122" s="131">
        <f t="shared" si="18"/>
        <v>0</v>
      </c>
      <c r="G122" s="131">
        <f t="shared" si="18"/>
        <v>0</v>
      </c>
      <c r="H122" s="131">
        <f t="shared" si="18"/>
        <v>0</v>
      </c>
      <c r="I122" s="131">
        <f t="shared" si="18"/>
        <v>0</v>
      </c>
      <c r="J122" s="90"/>
    </row>
    <row r="123" spans="2:10" ht="9.75" hidden="1" customHeight="1">
      <c r="B123" s="180"/>
      <c r="C123" s="206"/>
      <c r="D123" s="207"/>
      <c r="E123" s="207"/>
      <c r="F123" s="207"/>
      <c r="G123" s="207"/>
      <c r="H123" s="207"/>
      <c r="I123" s="207"/>
      <c r="J123" s="90"/>
    </row>
    <row r="124" spans="2:10" ht="15" hidden="1" customHeight="1">
      <c r="B124" s="180"/>
      <c r="C124" s="208" t="s">
        <v>146</v>
      </c>
      <c r="D124" s="209"/>
      <c r="E124" s="145"/>
      <c r="F124" s="145"/>
      <c r="G124" s="145"/>
      <c r="H124" s="145"/>
      <c r="I124" s="146"/>
      <c r="J124" s="90"/>
    </row>
    <row r="125" spans="2:10" ht="15" hidden="1" customHeight="1">
      <c r="B125" s="180">
        <v>10.086</v>
      </c>
      <c r="C125" s="184"/>
      <c r="D125" s="185"/>
      <c r="E125" s="185"/>
      <c r="F125" s="143">
        <f t="shared" ref="F125:F134" si="19">E125-D125</f>
        <v>0</v>
      </c>
      <c r="G125" s="177"/>
      <c r="H125" s="177"/>
      <c r="I125" s="125">
        <f t="shared" ref="I125:I134" si="20">H125-G125</f>
        <v>0</v>
      </c>
      <c r="J125" s="90"/>
    </row>
    <row r="126" spans="2:10" ht="15" hidden="1" customHeight="1">
      <c r="B126" s="180">
        <v>10.087</v>
      </c>
      <c r="C126" s="184"/>
      <c r="D126" s="185"/>
      <c r="E126" s="185"/>
      <c r="F126" s="125">
        <f t="shared" si="19"/>
        <v>0</v>
      </c>
      <c r="G126" s="177"/>
      <c r="H126" s="177"/>
      <c r="I126" s="125">
        <f t="shared" si="20"/>
        <v>0</v>
      </c>
      <c r="J126" s="90"/>
    </row>
    <row r="127" spans="2:10" ht="15" hidden="1" customHeight="1">
      <c r="B127" s="180">
        <v>10.087999999999999</v>
      </c>
      <c r="C127" s="184"/>
      <c r="D127" s="185"/>
      <c r="E127" s="185"/>
      <c r="F127" s="125">
        <f t="shared" si="19"/>
        <v>0</v>
      </c>
      <c r="G127" s="177"/>
      <c r="H127" s="177"/>
      <c r="I127" s="125">
        <f t="shared" si="20"/>
        <v>0</v>
      </c>
      <c r="J127" s="90"/>
    </row>
    <row r="128" spans="2:10" ht="15" hidden="1" customHeight="1">
      <c r="B128" s="180">
        <v>10.089</v>
      </c>
      <c r="C128" s="184"/>
      <c r="D128" s="185"/>
      <c r="E128" s="185"/>
      <c r="F128" s="125">
        <f t="shared" si="19"/>
        <v>0</v>
      </c>
      <c r="G128" s="177"/>
      <c r="H128" s="177"/>
      <c r="I128" s="125">
        <f t="shared" si="20"/>
        <v>0</v>
      </c>
      <c r="J128" s="90"/>
    </row>
    <row r="129" spans="2:11" ht="15" hidden="1" customHeight="1">
      <c r="B129" s="180">
        <v>10.09</v>
      </c>
      <c r="C129" s="184"/>
      <c r="D129" s="185"/>
      <c r="E129" s="185"/>
      <c r="F129" s="125">
        <f t="shared" si="19"/>
        <v>0</v>
      </c>
      <c r="G129" s="177"/>
      <c r="H129" s="177"/>
      <c r="I129" s="125">
        <f t="shared" si="20"/>
        <v>0</v>
      </c>
      <c r="J129" s="90"/>
    </row>
    <row r="130" spans="2:11" ht="15" hidden="1" customHeight="1">
      <c r="B130" s="180">
        <v>10.090999999999999</v>
      </c>
      <c r="C130" s="184"/>
      <c r="D130" s="185"/>
      <c r="E130" s="185"/>
      <c r="F130" s="125">
        <f t="shared" si="19"/>
        <v>0</v>
      </c>
      <c r="G130" s="177"/>
      <c r="H130" s="177"/>
      <c r="I130" s="125">
        <f t="shared" si="20"/>
        <v>0</v>
      </c>
      <c r="J130" s="90"/>
    </row>
    <row r="131" spans="2:11" ht="15" hidden="1" customHeight="1">
      <c r="B131" s="180">
        <v>10.092000000000001</v>
      </c>
      <c r="C131" s="184"/>
      <c r="D131" s="185"/>
      <c r="E131" s="185"/>
      <c r="F131" s="125">
        <f t="shared" si="19"/>
        <v>0</v>
      </c>
      <c r="G131" s="177"/>
      <c r="H131" s="177"/>
      <c r="I131" s="125">
        <f t="shared" si="20"/>
        <v>0</v>
      </c>
      <c r="J131" s="90"/>
    </row>
    <row r="132" spans="2:11" ht="15" hidden="1" customHeight="1">
      <c r="B132" s="180">
        <v>10.093</v>
      </c>
      <c r="C132" s="184"/>
      <c r="D132" s="185"/>
      <c r="E132" s="185"/>
      <c r="F132" s="125">
        <f t="shared" si="19"/>
        <v>0</v>
      </c>
      <c r="G132" s="177"/>
      <c r="H132" s="177"/>
      <c r="I132" s="125">
        <f t="shared" si="20"/>
        <v>0</v>
      </c>
      <c r="J132" s="90"/>
    </row>
    <row r="133" spans="2:11" ht="15" hidden="1" customHeight="1">
      <c r="B133" s="180">
        <v>10.093999999999999</v>
      </c>
      <c r="C133" s="184"/>
      <c r="D133" s="185"/>
      <c r="E133" s="185"/>
      <c r="F133" s="125">
        <f t="shared" si="19"/>
        <v>0</v>
      </c>
      <c r="G133" s="177"/>
      <c r="H133" s="177"/>
      <c r="I133" s="125">
        <f t="shared" si="20"/>
        <v>0</v>
      </c>
      <c r="J133" s="90"/>
    </row>
    <row r="134" spans="2:11" ht="15" hidden="1" customHeight="1">
      <c r="B134" s="180">
        <v>10.095000000000001</v>
      </c>
      <c r="C134" s="210"/>
      <c r="D134" s="205"/>
      <c r="E134" s="205"/>
      <c r="F134" s="148">
        <f t="shared" si="19"/>
        <v>0</v>
      </c>
      <c r="G134" s="177"/>
      <c r="H134" s="177"/>
      <c r="I134" s="148">
        <f t="shared" si="20"/>
        <v>0</v>
      </c>
      <c r="J134" s="90"/>
    </row>
    <row r="135" spans="2:11" ht="15" hidden="1" customHeight="1">
      <c r="B135" s="180">
        <v>10.096</v>
      </c>
      <c r="C135" s="130" t="s">
        <v>147</v>
      </c>
      <c r="D135" s="131">
        <f t="shared" ref="D135:I135" si="21">SUM(D125:D134)</f>
        <v>0</v>
      </c>
      <c r="E135" s="131">
        <f t="shared" si="21"/>
        <v>0</v>
      </c>
      <c r="F135" s="131">
        <f t="shared" si="21"/>
        <v>0</v>
      </c>
      <c r="G135" s="131">
        <f t="shared" si="21"/>
        <v>0</v>
      </c>
      <c r="H135" s="131">
        <f t="shared" si="21"/>
        <v>0</v>
      </c>
      <c r="I135" s="131">
        <f t="shared" si="21"/>
        <v>0</v>
      </c>
      <c r="J135" s="90"/>
    </row>
    <row r="136" spans="2:11" ht="9.75" hidden="1" customHeight="1">
      <c r="B136" s="180"/>
      <c r="C136" s="86"/>
      <c r="D136" s="86"/>
      <c r="E136" s="86"/>
      <c r="F136" s="86"/>
      <c r="G136" s="86"/>
      <c r="H136" s="86"/>
      <c r="I136" s="86"/>
      <c r="J136" s="90"/>
      <c r="K136" s="118"/>
    </row>
    <row r="137" spans="2:11" ht="15" hidden="1" customHeight="1">
      <c r="B137" s="180"/>
      <c r="C137" s="153" t="s">
        <v>148</v>
      </c>
      <c r="D137" s="145"/>
      <c r="E137" s="145"/>
      <c r="F137" s="145"/>
      <c r="G137" s="145"/>
      <c r="H137" s="145"/>
      <c r="I137" s="146"/>
      <c r="J137" s="90"/>
    </row>
    <row r="138" spans="2:11" ht="15" hidden="1" customHeight="1">
      <c r="B138" s="180">
        <v>10.097</v>
      </c>
      <c r="C138" s="184"/>
      <c r="D138" s="185"/>
      <c r="E138" s="185"/>
      <c r="F138" s="143">
        <f t="shared" ref="F138:F148" si="22">E138-D138</f>
        <v>0</v>
      </c>
      <c r="G138" s="177"/>
      <c r="H138" s="177"/>
      <c r="I138" s="125">
        <f t="shared" ref="I138:I148" si="23">H138-G138</f>
        <v>0</v>
      </c>
      <c r="J138" s="90"/>
    </row>
    <row r="139" spans="2:11" ht="15" hidden="1" customHeight="1">
      <c r="B139" s="180">
        <v>10.098000000000001</v>
      </c>
      <c r="C139" s="184"/>
      <c r="D139" s="185"/>
      <c r="E139" s="185"/>
      <c r="F139" s="125">
        <f t="shared" si="22"/>
        <v>0</v>
      </c>
      <c r="G139" s="177"/>
      <c r="H139" s="177"/>
      <c r="I139" s="125">
        <f t="shared" si="23"/>
        <v>0</v>
      </c>
      <c r="J139" s="90"/>
    </row>
    <row r="140" spans="2:11" ht="15" hidden="1" customHeight="1">
      <c r="B140" s="180">
        <v>10.099</v>
      </c>
      <c r="C140" s="184"/>
      <c r="D140" s="185"/>
      <c r="E140" s="185"/>
      <c r="F140" s="125">
        <f t="shared" si="22"/>
        <v>0</v>
      </c>
      <c r="G140" s="177"/>
      <c r="H140" s="177"/>
      <c r="I140" s="125">
        <f t="shared" si="23"/>
        <v>0</v>
      </c>
      <c r="J140" s="90"/>
    </row>
    <row r="141" spans="2:11" ht="15" hidden="1" customHeight="1">
      <c r="B141" s="180">
        <v>10.1</v>
      </c>
      <c r="C141" s="184"/>
      <c r="D141" s="185"/>
      <c r="E141" s="185"/>
      <c r="F141" s="125">
        <f t="shared" si="22"/>
        <v>0</v>
      </c>
      <c r="G141" s="177"/>
      <c r="H141" s="177"/>
      <c r="I141" s="125">
        <f t="shared" si="23"/>
        <v>0</v>
      </c>
      <c r="J141" s="90"/>
    </row>
    <row r="142" spans="2:11" ht="15" hidden="1" customHeight="1">
      <c r="B142" s="180">
        <v>10.101000000000001</v>
      </c>
      <c r="C142" s="184"/>
      <c r="D142" s="185"/>
      <c r="E142" s="185"/>
      <c r="F142" s="125">
        <f t="shared" si="22"/>
        <v>0</v>
      </c>
      <c r="G142" s="177"/>
      <c r="H142" s="177"/>
      <c r="I142" s="125">
        <f t="shared" si="23"/>
        <v>0</v>
      </c>
      <c r="J142" s="90"/>
    </row>
    <row r="143" spans="2:11" ht="15" hidden="1" customHeight="1">
      <c r="B143" s="180">
        <v>10.102</v>
      </c>
      <c r="C143" s="184"/>
      <c r="D143" s="185"/>
      <c r="E143" s="185"/>
      <c r="F143" s="125">
        <f t="shared" si="22"/>
        <v>0</v>
      </c>
      <c r="G143" s="177"/>
      <c r="H143" s="177"/>
      <c r="I143" s="125">
        <f t="shared" si="23"/>
        <v>0</v>
      </c>
      <c r="J143" s="90"/>
    </row>
    <row r="144" spans="2:11" ht="15" hidden="1" customHeight="1">
      <c r="B144" s="180">
        <v>10.103</v>
      </c>
      <c r="C144" s="184"/>
      <c r="D144" s="185"/>
      <c r="E144" s="185"/>
      <c r="F144" s="125">
        <f t="shared" si="22"/>
        <v>0</v>
      </c>
      <c r="G144" s="177"/>
      <c r="H144" s="177"/>
      <c r="I144" s="125">
        <f t="shared" si="23"/>
        <v>0</v>
      </c>
      <c r="J144" s="90"/>
    </row>
    <row r="145" spans="2:11" ht="15" hidden="1" customHeight="1">
      <c r="B145" s="180">
        <v>10.103999999999999</v>
      </c>
      <c r="C145" s="184"/>
      <c r="D145" s="185"/>
      <c r="E145" s="185"/>
      <c r="F145" s="125">
        <f t="shared" si="22"/>
        <v>0</v>
      </c>
      <c r="G145" s="177"/>
      <c r="H145" s="177"/>
      <c r="I145" s="125">
        <f t="shared" si="23"/>
        <v>0</v>
      </c>
      <c r="J145" s="90"/>
    </row>
    <row r="146" spans="2:11" ht="15" hidden="1" customHeight="1">
      <c r="B146" s="180">
        <v>10.105</v>
      </c>
      <c r="C146" s="184"/>
      <c r="D146" s="185"/>
      <c r="E146" s="185"/>
      <c r="F146" s="125">
        <f t="shared" si="22"/>
        <v>0</v>
      </c>
      <c r="G146" s="177"/>
      <c r="H146" s="177"/>
      <c r="I146" s="125">
        <f t="shared" si="23"/>
        <v>0</v>
      </c>
      <c r="J146" s="90"/>
    </row>
    <row r="147" spans="2:11" ht="15" hidden="1" customHeight="1">
      <c r="B147" s="180">
        <v>10.106</v>
      </c>
      <c r="C147" s="184"/>
      <c r="D147" s="185"/>
      <c r="E147" s="185"/>
      <c r="F147" s="125">
        <f t="shared" si="22"/>
        <v>0</v>
      </c>
      <c r="G147" s="177"/>
      <c r="H147" s="177"/>
      <c r="I147" s="125">
        <f t="shared" si="23"/>
        <v>0</v>
      </c>
      <c r="J147" s="90"/>
    </row>
    <row r="148" spans="2:11" ht="15" hidden="1" customHeight="1">
      <c r="B148" s="180">
        <v>10.106999999999999</v>
      </c>
      <c r="C148" s="154" t="s">
        <v>85</v>
      </c>
      <c r="D148" s="205"/>
      <c r="E148" s="205"/>
      <c r="F148" s="148">
        <f t="shared" si="22"/>
        <v>0</v>
      </c>
      <c r="G148" s="177"/>
      <c r="H148" s="177"/>
      <c r="I148" s="148">
        <f t="shared" si="23"/>
        <v>0</v>
      </c>
      <c r="J148" s="90"/>
    </row>
    <row r="149" spans="2:11" ht="15" hidden="1" customHeight="1">
      <c r="B149" s="180">
        <v>10.108000000000001</v>
      </c>
      <c r="C149" s="130" t="s">
        <v>147</v>
      </c>
      <c r="D149" s="131">
        <f t="shared" ref="D149:I149" si="24">SUM(D138:D148)</f>
        <v>0</v>
      </c>
      <c r="E149" s="131">
        <f t="shared" si="24"/>
        <v>0</v>
      </c>
      <c r="F149" s="131">
        <f t="shared" si="24"/>
        <v>0</v>
      </c>
      <c r="G149" s="131">
        <f t="shared" si="24"/>
        <v>0</v>
      </c>
      <c r="H149" s="131">
        <f>SUM(H138:H148)</f>
        <v>0</v>
      </c>
      <c r="I149" s="131">
        <f t="shared" si="24"/>
        <v>0</v>
      </c>
      <c r="J149" s="90"/>
    </row>
    <row r="150" spans="2:11" ht="15" hidden="1" customHeight="1" thickBot="1">
      <c r="B150" s="196"/>
      <c r="C150" s="108"/>
      <c r="D150" s="108"/>
      <c r="E150" s="108"/>
      <c r="F150" s="108"/>
      <c r="G150" s="108"/>
      <c r="H150" s="108"/>
      <c r="I150" s="108"/>
      <c r="J150" s="109"/>
    </row>
    <row r="151" spans="2:11" ht="15" customHeight="1">
      <c r="B151" s="200"/>
      <c r="C151" s="201"/>
      <c r="D151" s="201"/>
      <c r="E151" s="201"/>
      <c r="F151" s="201"/>
      <c r="G151" s="201"/>
      <c r="H151" s="201"/>
      <c r="I151" s="201"/>
      <c r="J151" s="202"/>
      <c r="K151" s="118"/>
    </row>
    <row r="152" spans="2:11" ht="15" hidden="1" customHeight="1">
      <c r="B152" s="178"/>
      <c r="C152" s="79"/>
      <c r="D152" s="79"/>
      <c r="E152" s="79"/>
      <c r="F152" s="79"/>
      <c r="G152" s="79"/>
      <c r="H152" s="79"/>
      <c r="I152" s="79"/>
      <c r="J152" s="81"/>
      <c r="K152" s="118"/>
    </row>
    <row r="153" spans="2:11" ht="15" hidden="1" customHeight="1">
      <c r="B153" s="180"/>
      <c r="C153" s="375" t="s">
        <v>149</v>
      </c>
      <c r="D153" s="377" t="s">
        <v>1</v>
      </c>
      <c r="E153" s="377"/>
      <c r="F153" s="377"/>
      <c r="G153" s="377" t="s">
        <v>116</v>
      </c>
      <c r="H153" s="377"/>
      <c r="I153" s="377"/>
      <c r="J153" s="90"/>
    </row>
    <row r="154" spans="2:11" ht="45" hidden="1" customHeight="1">
      <c r="B154" s="181" t="s">
        <v>56</v>
      </c>
      <c r="C154" s="376"/>
      <c r="D154" s="124" t="s">
        <v>57</v>
      </c>
      <c r="E154" s="124" t="s">
        <v>58</v>
      </c>
      <c r="F154" s="124" t="s">
        <v>59</v>
      </c>
      <c r="G154" s="124" t="s">
        <v>60</v>
      </c>
      <c r="H154" s="124" t="s">
        <v>61</v>
      </c>
      <c r="I154" s="124" t="s">
        <v>62</v>
      </c>
      <c r="J154" s="90"/>
    </row>
    <row r="155" spans="2:11" ht="15" hidden="1" customHeight="1">
      <c r="B155" s="180"/>
      <c r="C155" s="208" t="s">
        <v>150</v>
      </c>
      <c r="D155" s="145"/>
      <c r="E155" s="145"/>
      <c r="F155" s="145"/>
      <c r="G155" s="145"/>
      <c r="H155" s="145"/>
      <c r="I155" s="146"/>
      <c r="J155" s="90"/>
    </row>
    <row r="156" spans="2:11" ht="15" hidden="1" customHeight="1">
      <c r="B156" s="180">
        <v>10.109</v>
      </c>
      <c r="C156" s="184"/>
      <c r="D156" s="185"/>
      <c r="E156" s="185"/>
      <c r="F156" s="143">
        <f t="shared" ref="F156:F163" si="25">E156-D156</f>
        <v>0</v>
      </c>
      <c r="G156" s="177"/>
      <c r="H156" s="177"/>
      <c r="I156" s="125">
        <f t="shared" ref="I156:I163" si="26">H156-G156</f>
        <v>0</v>
      </c>
      <c r="J156" s="90"/>
    </row>
    <row r="157" spans="2:11" ht="15" hidden="1" customHeight="1">
      <c r="B157" s="180">
        <v>10.11</v>
      </c>
      <c r="C157" s="184"/>
      <c r="D157" s="185"/>
      <c r="E157" s="185"/>
      <c r="F157" s="125">
        <f t="shared" si="25"/>
        <v>0</v>
      </c>
      <c r="G157" s="177"/>
      <c r="H157" s="177"/>
      <c r="I157" s="125">
        <f t="shared" si="26"/>
        <v>0</v>
      </c>
      <c r="J157" s="90"/>
    </row>
    <row r="158" spans="2:11" ht="15" hidden="1" customHeight="1">
      <c r="B158" s="180">
        <v>10.111000000000001</v>
      </c>
      <c r="C158" s="184"/>
      <c r="D158" s="185"/>
      <c r="E158" s="185"/>
      <c r="F158" s="125">
        <f t="shared" si="25"/>
        <v>0</v>
      </c>
      <c r="G158" s="177"/>
      <c r="H158" s="177"/>
      <c r="I158" s="125">
        <f t="shared" si="26"/>
        <v>0</v>
      </c>
      <c r="J158" s="90"/>
    </row>
    <row r="159" spans="2:11" ht="15" hidden="1" customHeight="1">
      <c r="B159" s="180">
        <v>10.112</v>
      </c>
      <c r="C159" s="184"/>
      <c r="D159" s="185"/>
      <c r="E159" s="185"/>
      <c r="F159" s="125">
        <f t="shared" si="25"/>
        <v>0</v>
      </c>
      <c r="G159" s="177"/>
      <c r="H159" s="177"/>
      <c r="I159" s="125">
        <f t="shared" si="26"/>
        <v>0</v>
      </c>
      <c r="J159" s="90"/>
    </row>
    <row r="160" spans="2:11" ht="15" hidden="1" customHeight="1">
      <c r="B160" s="180">
        <v>10.113</v>
      </c>
      <c r="C160" s="184"/>
      <c r="D160" s="185"/>
      <c r="E160" s="185"/>
      <c r="F160" s="125">
        <f t="shared" si="25"/>
        <v>0</v>
      </c>
      <c r="G160" s="177"/>
      <c r="H160" s="177"/>
      <c r="I160" s="125">
        <f t="shared" si="26"/>
        <v>0</v>
      </c>
      <c r="J160" s="90"/>
    </row>
    <row r="161" spans="2:11" ht="15" hidden="1" customHeight="1">
      <c r="B161" s="180">
        <v>10.114000000000001</v>
      </c>
      <c r="C161" s="184"/>
      <c r="D161" s="185"/>
      <c r="E161" s="185"/>
      <c r="F161" s="125">
        <f t="shared" si="25"/>
        <v>0</v>
      </c>
      <c r="G161" s="177"/>
      <c r="H161" s="177"/>
      <c r="I161" s="125">
        <f t="shared" si="26"/>
        <v>0</v>
      </c>
      <c r="J161" s="90"/>
    </row>
    <row r="162" spans="2:11" ht="15" hidden="1" customHeight="1">
      <c r="B162" s="180">
        <v>10.115</v>
      </c>
      <c r="C162" s="184"/>
      <c r="D162" s="185"/>
      <c r="E162" s="185"/>
      <c r="F162" s="125">
        <f t="shared" si="25"/>
        <v>0</v>
      </c>
      <c r="G162" s="177"/>
      <c r="H162" s="177"/>
      <c r="I162" s="125">
        <f t="shared" si="26"/>
        <v>0</v>
      </c>
      <c r="J162" s="90"/>
    </row>
    <row r="163" spans="2:11" ht="15" hidden="1" customHeight="1">
      <c r="B163" s="180">
        <v>10.116</v>
      </c>
      <c r="C163" s="184"/>
      <c r="D163" s="185"/>
      <c r="E163" s="185"/>
      <c r="F163" s="125">
        <f t="shared" si="25"/>
        <v>0</v>
      </c>
      <c r="G163" s="177"/>
      <c r="H163" s="177"/>
      <c r="I163" s="125">
        <f t="shared" si="26"/>
        <v>0</v>
      </c>
      <c r="J163" s="90"/>
    </row>
    <row r="164" spans="2:11" ht="15" hidden="1" customHeight="1">
      <c r="B164" s="180">
        <v>10.117000000000001</v>
      </c>
      <c r="C164" s="189" t="s">
        <v>151</v>
      </c>
      <c r="D164" s="151">
        <f t="shared" ref="D164:I164" si="27">SUM(D156:D163)</f>
        <v>0</v>
      </c>
      <c r="E164" s="151">
        <f t="shared" si="27"/>
        <v>0</v>
      </c>
      <c r="F164" s="151">
        <f t="shared" si="27"/>
        <v>0</v>
      </c>
      <c r="G164" s="151">
        <f t="shared" si="27"/>
        <v>0</v>
      </c>
      <c r="H164" s="151">
        <f t="shared" si="27"/>
        <v>0</v>
      </c>
      <c r="I164" s="151">
        <f t="shared" si="27"/>
        <v>0</v>
      </c>
      <c r="J164" s="90"/>
    </row>
    <row r="165" spans="2:11" ht="9.75" hidden="1" customHeight="1">
      <c r="B165" s="180"/>
      <c r="C165" s="211"/>
      <c r="D165" s="207"/>
      <c r="E165" s="207"/>
      <c r="F165" s="207"/>
      <c r="G165" s="207"/>
      <c r="H165" s="207"/>
      <c r="I165" s="207"/>
      <c r="J165" s="90"/>
    </row>
    <row r="166" spans="2:11" ht="15" hidden="1" customHeight="1">
      <c r="B166" s="180">
        <v>10.118</v>
      </c>
      <c r="C166" s="212" t="s">
        <v>152</v>
      </c>
      <c r="D166" s="213">
        <f>D164+D93</f>
        <v>5685</v>
      </c>
      <c r="E166" s="213">
        <f>E164+E93</f>
        <v>5685</v>
      </c>
      <c r="F166" s="213">
        <f>E166-D166</f>
        <v>0</v>
      </c>
      <c r="G166" s="213">
        <f>G164+G93</f>
        <v>7824</v>
      </c>
      <c r="H166" s="213">
        <f>H164+H93</f>
        <v>7824</v>
      </c>
      <c r="I166" s="213">
        <f>H166-G166</f>
        <v>0</v>
      </c>
      <c r="J166" s="90"/>
      <c r="K166" s="118"/>
    </row>
    <row r="167" spans="2:11" ht="9.75" hidden="1" customHeight="1">
      <c r="B167" s="180"/>
      <c r="C167" s="86"/>
      <c r="D167" s="86"/>
      <c r="E167" s="86"/>
      <c r="F167" s="86"/>
      <c r="G167" s="86"/>
      <c r="H167" s="86"/>
      <c r="I167" s="86"/>
      <c r="J167" s="90"/>
      <c r="K167" s="118"/>
    </row>
    <row r="168" spans="2:11" ht="15" hidden="1" customHeight="1">
      <c r="B168" s="180"/>
      <c r="C168" s="208" t="s">
        <v>153</v>
      </c>
      <c r="D168" s="145"/>
      <c r="E168" s="145"/>
      <c r="F168" s="145"/>
      <c r="G168" s="145"/>
      <c r="H168" s="145"/>
      <c r="I168" s="146"/>
      <c r="J168" s="90"/>
    </row>
    <row r="169" spans="2:11" ht="15" hidden="1" customHeight="1">
      <c r="B169" s="180">
        <v>10.119</v>
      </c>
      <c r="C169" s="186" t="s">
        <v>154</v>
      </c>
      <c r="D169" s="185"/>
      <c r="E169" s="185"/>
      <c r="F169" s="143">
        <f>E169-D169</f>
        <v>0</v>
      </c>
      <c r="G169" s="177"/>
      <c r="H169" s="177"/>
      <c r="I169" s="125">
        <f>H169-G169</f>
        <v>0</v>
      </c>
      <c r="J169" s="90"/>
    </row>
    <row r="170" spans="2:11" ht="15" hidden="1" customHeight="1">
      <c r="B170" s="180">
        <v>10.119999999999999</v>
      </c>
      <c r="C170" s="186" t="s">
        <v>155</v>
      </c>
      <c r="D170" s="185"/>
      <c r="E170" s="185"/>
      <c r="F170" s="125">
        <f>E170-D170</f>
        <v>0</v>
      </c>
      <c r="G170" s="177"/>
      <c r="H170" s="177"/>
      <c r="I170" s="125">
        <f>H170-G170</f>
        <v>0</v>
      </c>
      <c r="J170" s="90"/>
    </row>
    <row r="171" spans="2:11" ht="15" hidden="1" customHeight="1">
      <c r="B171" s="180">
        <v>10.121</v>
      </c>
      <c r="C171" s="186" t="s">
        <v>156</v>
      </c>
      <c r="D171" s="185"/>
      <c r="E171" s="185"/>
      <c r="F171" s="125">
        <f>E171-D171</f>
        <v>0</v>
      </c>
      <c r="G171" s="177"/>
      <c r="H171" s="177"/>
      <c r="I171" s="125">
        <f>H171-G171</f>
        <v>0</v>
      </c>
      <c r="J171" s="90"/>
    </row>
    <row r="172" spans="2:11" ht="15" hidden="1" customHeight="1">
      <c r="B172" s="180">
        <v>10.122</v>
      </c>
      <c r="C172" s="186" t="s">
        <v>157</v>
      </c>
      <c r="D172" s="185"/>
      <c r="E172" s="185"/>
      <c r="F172" s="125">
        <f>E172-D172</f>
        <v>0</v>
      </c>
      <c r="G172" s="177"/>
      <c r="H172" s="177"/>
      <c r="I172" s="125">
        <f>H172-G172</f>
        <v>0</v>
      </c>
      <c r="J172" s="90"/>
    </row>
    <row r="173" spans="2:11" ht="15" hidden="1" customHeight="1">
      <c r="B173" s="180">
        <v>10.122999999999999</v>
      </c>
      <c r="C173" s="186" t="s">
        <v>158</v>
      </c>
      <c r="D173" s="185"/>
      <c r="E173" s="185"/>
      <c r="F173" s="125">
        <f>E173-D173</f>
        <v>0</v>
      </c>
      <c r="G173" s="177"/>
      <c r="H173" s="177"/>
      <c r="I173" s="125">
        <f>H173-G173</f>
        <v>0</v>
      </c>
      <c r="J173" s="90"/>
    </row>
    <row r="174" spans="2:11" ht="15" hidden="1" customHeight="1">
      <c r="B174" s="180">
        <v>10.124000000000001</v>
      </c>
      <c r="C174" s="214" t="s">
        <v>151</v>
      </c>
      <c r="D174" s="131">
        <f t="shared" ref="D174:I174" si="28">SUM(D169:D173)</f>
        <v>0</v>
      </c>
      <c r="E174" s="131">
        <f t="shared" si="28"/>
        <v>0</v>
      </c>
      <c r="F174" s="131">
        <f t="shared" si="28"/>
        <v>0</v>
      </c>
      <c r="G174" s="131">
        <f t="shared" si="28"/>
        <v>0</v>
      </c>
      <c r="H174" s="131">
        <f t="shared" si="28"/>
        <v>0</v>
      </c>
      <c r="I174" s="131">
        <f t="shared" si="28"/>
        <v>0</v>
      </c>
      <c r="J174" s="90"/>
    </row>
    <row r="175" spans="2:11" ht="15" hidden="1" customHeight="1" thickBot="1">
      <c r="B175" s="196"/>
      <c r="C175" s="108"/>
      <c r="D175" s="108"/>
      <c r="E175" s="108"/>
      <c r="F175" s="108"/>
      <c r="G175" s="108"/>
      <c r="H175" s="108"/>
      <c r="I175" s="108"/>
      <c r="J175" s="109"/>
    </row>
    <row r="176" spans="2:11" ht="15" hidden="1" customHeight="1">
      <c r="D176" s="249" t="s">
        <v>171</v>
      </c>
    </row>
    <row r="177" spans="3:4" ht="15" hidden="1" customHeight="1"/>
    <row r="178" spans="3:4" ht="15" hidden="1" customHeight="1"/>
    <row r="179" spans="3:4" ht="15" hidden="1" customHeight="1">
      <c r="C179" s="121" t="s">
        <v>159</v>
      </c>
      <c r="D179" s="215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153:C154"/>
    <mergeCell ref="D153:F153"/>
    <mergeCell ref="G153:I153"/>
    <mergeCell ref="C103:I103"/>
    <mergeCell ref="C108:C109"/>
    <mergeCell ref="D108:F108"/>
    <mergeCell ref="G108:I108"/>
    <mergeCell ref="C89:I89"/>
    <mergeCell ref="C92:I92"/>
    <mergeCell ref="C5:C6"/>
    <mergeCell ref="D5:F5"/>
    <mergeCell ref="G5:I5"/>
    <mergeCell ref="C60:I60"/>
    <mergeCell ref="C79:I79"/>
    <mergeCell ref="C81:I81"/>
    <mergeCell ref="C87:I87"/>
  </mergeCells>
  <phoneticPr fontId="25" type="noConversion"/>
  <conditionalFormatting sqref="G169:H173 G50:H53 G57:H58 G64:H71 G75:H77 G85:H85 G96:H101 G112:H121 G125:H134 G138:H148 G156:H163 G40:H40 G11:H35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Sheet1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OBrienE</cp:lastModifiedBy>
  <cp:lastPrinted>2018-03-16T16:00:32Z</cp:lastPrinted>
  <dcterms:created xsi:type="dcterms:W3CDTF">2012-06-08T15:55:04Z</dcterms:created>
  <dcterms:modified xsi:type="dcterms:W3CDTF">2018-05-03T07:30:38Z</dcterms:modified>
</cp:coreProperties>
</file>